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shkilcevads\Desktop\Поликлиника Новый Уренгой\Гипсокартон ВОР\"/>
    </mc:Choice>
  </mc:AlternateContent>
  <xr:revisionPtr revIDLastSave="0" documentId="13_ncr:1_{2F7F145D-C050-49C8-B86D-8F44266FAFAD}" xr6:coauthVersionLast="47" xr6:coauthVersionMax="47" xr10:uidLastSave="{00000000-0000-0000-0000-000000000000}"/>
  <bookViews>
    <workbookView xWindow="6870" yWindow="3195" windowWidth="28800" windowHeight="15345" xr2:uid="{F3B3E96D-F959-4877-9878-337473B5EE45}"/>
  </bookViews>
  <sheets>
    <sheet name="ВОР пол на отм. -3,900 Сек. 1" sheetId="1" r:id="rId1"/>
  </sheets>
  <externalReferences>
    <externalReference r:id="rId2"/>
  </externalReferences>
  <definedNames>
    <definedName name="_xlnm._FilterDatabase" localSheetId="0" hidden="1">'ВОР пол на отм. -3,900 Сек. 1'!$A$3:$R$9</definedName>
    <definedName name="Z_00F53009_ADC7_48A9_B404_FCC1348B333F_.wvu.Cols" localSheetId="0" hidden="1">'ВОР пол на отм. -3,900 Сек. 1'!$K:$N</definedName>
    <definedName name="Z_00F53009_ADC7_48A9_B404_FCC1348B333F_.wvu.FilterData" localSheetId="0" hidden="1">'ВОР пол на отм. -3,900 Сек. 1'!$A$3:$R$9</definedName>
    <definedName name="Z_00F53009_ADC7_48A9_B404_FCC1348B333F_.wvu.PrintArea" localSheetId="0" hidden="1">'ВОР пол на отм. -3,900 Сек. 1'!$B$1:$R$9</definedName>
    <definedName name="Z_0A48BF16_9C47_4CAB_ACF5_017C6FB22398_.wvu.FilterData" localSheetId="0" hidden="1">'ВОР пол на отм. -3,900 Сек. 1'!$A$3:$R$9</definedName>
    <definedName name="Z_26050CD0_FB3D_4CFF_B489_F22B72D7E5F1_.wvu.FilterData" localSheetId="0" hidden="1">'ВОР пол на отм. -3,900 Сек. 1'!$A$3:$R$9</definedName>
    <definedName name="Z_4B899D93_BAC2_4866_9C57_0475F7D7A549_.wvu.FilterData" localSheetId="0" hidden="1">'ВОР пол на отм. -3,900 Сек. 1'!$A$3:$R$9</definedName>
    <definedName name="Z_5283D16C_AC35_4F3F_8C95_3807CE638CE0_.wvu.FilterData" localSheetId="0" hidden="1">'ВОР пол на отм. -3,900 Сек. 1'!$A$3:$R$9</definedName>
    <definedName name="Z_7CAA6AD7_A925_4BEC_B765_2F8F0554FB2F_.wvu.Cols" localSheetId="0" hidden="1">'ВОР пол на отм. -3,900 Сек. 1'!$K:$N</definedName>
    <definedName name="Z_7CAA6AD7_A925_4BEC_B765_2F8F0554FB2F_.wvu.FilterData" localSheetId="0" hidden="1">'ВОР пол на отм. -3,900 Сек. 1'!$A$3:$R$9</definedName>
    <definedName name="Z_7CAA6AD7_A925_4BEC_B765_2F8F0554FB2F_.wvu.PrintArea" localSheetId="0" hidden="1">'ВОР пол на отм. -3,900 Сек. 1'!$B$1:$R$9</definedName>
    <definedName name="Z_8B1FE2B1_C442_4403_9974_E1A44BA76280_.wvu.FilterData" localSheetId="0" hidden="1">'ВОР пол на отм. -3,900 Сек. 1'!$A$3:$R$9</definedName>
    <definedName name="Z_8D76E680_DF7D_4B3B_837E_6D1E1D5CAA92_.wvu.Cols" localSheetId="0" hidden="1">'ВОР пол на отм. -3,900 Сек. 1'!$K:$N</definedName>
    <definedName name="Z_8D76E680_DF7D_4B3B_837E_6D1E1D5CAA92_.wvu.FilterData" localSheetId="0" hidden="1">'ВОР пол на отм. -3,900 Сек. 1'!$A$3:$R$9</definedName>
    <definedName name="Z_8D76E680_DF7D_4B3B_837E_6D1E1D5CAA92_.wvu.PrintArea" localSheetId="0" hidden="1">'ВОР пол на отм. -3,900 Сек. 1'!$B$1:$R$9</definedName>
    <definedName name="Z_98304766_501D_4267_A5B1_9C1EB54A5202_.wvu.FilterData" localSheetId="0" hidden="1">'ВОР пол на отм. -3,900 Сек. 1'!$A$3:$R$9</definedName>
    <definedName name="Z_C83FEC35_3E9E_4502_B8FD_719990FBC96A_.wvu.FilterData" localSheetId="0" hidden="1">'ВОР пол на отм. -3,900 Сек. 1'!$A$3:$R$9</definedName>
    <definedName name="Z_D22506CD_4AB4_4D0C_915F_59EFB55D504B_.wvu.Cols" localSheetId="0" hidden="1">'ВОР пол на отм. -3,900 Сек. 1'!$K:$N</definedName>
    <definedName name="Z_D22506CD_4AB4_4D0C_915F_59EFB55D504B_.wvu.FilterData" localSheetId="0" hidden="1">'ВОР пол на отм. -3,900 Сек. 1'!$A$3:$R$9</definedName>
    <definedName name="Z_D22506CD_4AB4_4D0C_915F_59EFB55D504B_.wvu.PrintArea" localSheetId="0" hidden="1">'ВОР пол на отм. -3,900 Сек. 1'!$B$1:$R$9</definedName>
    <definedName name="Z_D2E0B85E_B00F_417D_B6C8_899191AD8EBD_.wvu.FilterData" localSheetId="0" hidden="1">'ВОР пол на отм. -3,900 Сек. 1'!$A$3:$R$9</definedName>
    <definedName name="Z_D9CB5106_7D21_4E01_808C_05D8C495BAF1_.wvu.Cols" localSheetId="0" hidden="1">'ВОР пол на отм. -3,900 Сек. 1'!$K:$N</definedName>
    <definedName name="Z_D9CB5106_7D21_4E01_808C_05D8C495BAF1_.wvu.FilterData" localSheetId="0" hidden="1">'ВОР пол на отм. -3,900 Сек. 1'!$A$3:$R$9</definedName>
    <definedName name="Z_D9CB5106_7D21_4E01_808C_05D8C495BAF1_.wvu.PrintArea" localSheetId="0" hidden="1">'ВОР пол на отм. -3,900 Сек. 1'!$B$1:$R$9</definedName>
    <definedName name="Допник">[1]Параметры!#REF!</definedName>
    <definedName name="евро">[1]Параметры!#REF!</definedName>
    <definedName name="_xlnm.Print_Titles" localSheetId="0">'ВОР пол на отм. -3,900 Сек. 1'!$2:$3</definedName>
    <definedName name="Кирв">[1]Параметры!$B$4</definedName>
    <definedName name="кр">[1]Параметры!#REF!</definedName>
    <definedName name="_xlnm.Print_Area" localSheetId="0">'ВОР пол на отм. -3,900 Сек. 1'!$B$1:$O$119</definedName>
    <definedName name="Тип">[1]ФОТ!#REF!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3" i="1" l="1"/>
  <c r="H84" i="1"/>
  <c r="H85" i="1"/>
  <c r="H86" i="1"/>
  <c r="H87" i="1"/>
  <c r="H88" i="1"/>
  <c r="H82" i="1"/>
  <c r="H71" i="1"/>
  <c r="H72" i="1"/>
  <c r="H73" i="1"/>
  <c r="H74" i="1"/>
  <c r="H75" i="1"/>
  <c r="H76" i="1"/>
  <c r="H77" i="1"/>
  <c r="H70" i="1"/>
  <c r="H59" i="1"/>
  <c r="H102" i="1" s="1"/>
  <c r="H60" i="1"/>
  <c r="H61" i="1"/>
  <c r="H62" i="1"/>
  <c r="H63" i="1"/>
  <c r="H64" i="1"/>
  <c r="H65" i="1"/>
  <c r="H66" i="1"/>
  <c r="H58" i="1"/>
  <c r="H50" i="1"/>
  <c r="H51" i="1"/>
  <c r="H52" i="1"/>
  <c r="H53" i="1"/>
  <c r="H54" i="1"/>
  <c r="H55" i="1"/>
  <c r="H56" i="1"/>
  <c r="H49" i="1"/>
  <c r="H47" i="1"/>
  <c r="H46" i="1"/>
  <c r="H48" i="1"/>
  <c r="H35" i="1"/>
  <c r="H90" i="1" s="1"/>
  <c r="H36" i="1"/>
  <c r="H80" i="1" s="1"/>
  <c r="H37" i="1"/>
  <c r="H92" i="1" s="1"/>
  <c r="H38" i="1"/>
  <c r="H39" i="1"/>
  <c r="H40" i="1"/>
  <c r="H41" i="1"/>
  <c r="H42" i="1"/>
  <c r="H43" i="1"/>
  <c r="H44" i="1"/>
  <c r="H34" i="1"/>
  <c r="H101" i="1" l="1"/>
  <c r="H98" i="1"/>
  <c r="H99" i="1"/>
  <c r="H100" i="1"/>
  <c r="H78" i="1"/>
  <c r="H113" i="1" s="1"/>
  <c r="H91" i="1"/>
  <c r="H67" i="1"/>
  <c r="H89" i="1"/>
  <c r="H68" i="1"/>
  <c r="H79" i="1"/>
  <c r="T98" i="1" l="1"/>
  <c r="V98" i="1" s="1"/>
  <c r="H116" i="1"/>
  <c r="S116" i="1" s="1"/>
  <c r="S102" i="1" l="1"/>
  <c r="H103" i="1"/>
  <c r="S103" i="1" s="1"/>
  <c r="H109" i="1" l="1"/>
  <c r="S109" i="1" s="1"/>
  <c r="H112" i="1"/>
  <c r="S112" i="1" s="1"/>
  <c r="S99" i="1"/>
  <c r="H111" i="1"/>
  <c r="S111" i="1" s="1"/>
  <c r="H114" i="1"/>
  <c r="S114" i="1" s="1"/>
  <c r="S101" i="1"/>
  <c r="H105" i="1"/>
  <c r="S105" i="1" s="1"/>
  <c r="H106" i="1"/>
  <c r="S106" i="1" s="1"/>
  <c r="H104" i="1"/>
  <c r="S104" i="1" s="1"/>
  <c r="H115" i="1"/>
  <c r="S115" i="1" s="1"/>
  <c r="S113" i="1"/>
  <c r="H110" i="1"/>
  <c r="S110" i="1" s="1"/>
  <c r="H107" i="1"/>
  <c r="S107" i="1" s="1"/>
  <c r="H108" i="1"/>
  <c r="S108" i="1" s="1"/>
  <c r="S100" i="1"/>
  <c r="U98" i="1" l="1"/>
  <c r="S98" i="1"/>
  <c r="K3" i="1" l="1"/>
  <c r="L3" i="1" s="1"/>
  <c r="M3" i="1" s="1"/>
  <c r="N3" i="1" s="1"/>
  <c r="O3" i="1" s="1"/>
  <c r="P3" i="1" s="1"/>
  <c r="Q3" i="1" s="1"/>
  <c r="R3" i="1" l="1"/>
</calcChain>
</file>

<file path=xl/sharedStrings.xml><?xml version="1.0" encoding="utf-8"?>
<sst xmlns="http://schemas.openxmlformats.org/spreadsheetml/2006/main" count="248" uniqueCount="74">
  <si>
    <t>Взрослая поликлиника на 750 посещений для южной части г. Новый Уренгой, в том числе затраты на проектно-изыскательские работы» по адресу: Российская Федерация, Ямало-Ненецкий автономный округ, Тюменская область, г. Новый Уренгой, мкр. Оптимистов</t>
  </si>
  <si>
    <t>№№</t>
  </si>
  <si>
    <t>Код по ПД</t>
  </si>
  <si>
    <t>Наименование объектов, видов работ и затрат</t>
  </si>
  <si>
    <t>Тип отделки</t>
  </si>
  <si>
    <t>Единица измерения</t>
  </si>
  <si>
    <t>Выполнено работ</t>
  </si>
  <si>
    <t>Итого с начала строительства, в том числе отчетный месяц</t>
  </si>
  <si>
    <t>Остаток по договору</t>
  </si>
  <si>
    <t>кг</t>
  </si>
  <si>
    <t>л</t>
  </si>
  <si>
    <t>м2</t>
  </si>
  <si>
    <t>Ссылка на проект</t>
  </si>
  <si>
    <t>Кол-во</t>
  </si>
  <si>
    <t>1.1</t>
  </si>
  <si>
    <t>1.2</t>
  </si>
  <si>
    <t>2.1</t>
  </si>
  <si>
    <t>2.2</t>
  </si>
  <si>
    <t>Материалы</t>
  </si>
  <si>
    <t xml:space="preserve">При сдаче выполненных работ, объемы работ уточняются в соответствии с фактически выполненными. </t>
  </si>
  <si>
    <t>1.3</t>
  </si>
  <si>
    <t>шт</t>
  </si>
  <si>
    <t>1.4</t>
  </si>
  <si>
    <t>1.5</t>
  </si>
  <si>
    <t>1 секция отм. 0,000 устройство гипсокартонных перегородок</t>
  </si>
  <si>
    <t>Устройство каркасной перегородки П-3.02:
С686 - Двухслойная зашивка 2х12,5мм из цементной плиты АКВАПАНЕЛЬ. Внутренняя с одной стороны по одинарному металлическому
каркасу ПН/UA-профиль (усиленный) шир.100мм, шаг 600, с заполнением каркаса минеральной ватой 100мм</t>
  </si>
  <si>
    <t>Устройство каркасной перегородки П-3.01:
С382 - Каркасная перегородка с одинарным металлическим каркасом, двуслойной обшивкой 2х12,5мм из цементной плиты АКВАПАНЕЛЬ.
Внутренняя с двух сторон, с заполнением каркаса минеральной ватой 100мм. Каркас - ПН/UA-профиль (усиленный) шир.100мм, шаг 600</t>
  </si>
  <si>
    <t>Устройство каркасной перегородки П-4.01:
С112 - Каркасная перегородка с одинарным металлическим каркасом, двуслойной обшивкой 2х12,5мм из гипсокартонного листа (ГСП-А) с
двух сторон, с заполнением каркаса минеральной ватой 100мм. Каркас - ПН/UA-профиль (усиленный) шир.100мм, шаг 600</t>
  </si>
  <si>
    <t>Устройство каркасной перегородки П-3.02:
С686 - Двухслойная зашивка 2х12,5мм из цементной плиты АКВАПАНЕЛЬ. Внутренняя с одной стороны по одинарному металлическому
каркасу ПН/UA-профиль (усиленный) шир.100мм, шаг 300, с заполнением каркаса минеральной ватой 100мм</t>
  </si>
  <si>
    <t>Устройство каркасной перегородки П-4.02:
С626 - Двухслойная зашивка 2х12,5мм из гипсокартонного листа (ГСП-А) с одной стороны по одинарному металлическому каркасу.
ПН/UA-профиль (усиленный) шир.100мм, шаг 600, с заполнением каркаса минеральной ватой 100мм</t>
  </si>
  <si>
    <t>1 секция отм. +6,000 устройство гипсокартонных перегородок</t>
  </si>
  <si>
    <t>2.3</t>
  </si>
  <si>
    <t>2.4</t>
  </si>
  <si>
    <t>2.5</t>
  </si>
  <si>
    <t>АКВАПАНЕЛЬ® Внутренняя</t>
  </si>
  <si>
    <r>
      <t>КНАУФ-Профиль </t>
    </r>
    <r>
      <rPr>
        <b/>
        <sz val="11"/>
        <color rgb="FF000000"/>
        <rFont val="Arial"/>
        <family val="2"/>
        <charset val="204"/>
      </rPr>
      <t>ПН 100</t>
    </r>
    <r>
      <rPr>
        <sz val="11"/>
        <color rgb="FF000000"/>
        <rFont val="Arial"/>
        <family val="2"/>
        <charset val="204"/>
      </rPr>
      <t>*40*0,6 мм</t>
    </r>
  </si>
  <si>
    <r>
      <t>КНАУФ-Профиль </t>
    </r>
    <r>
      <rPr>
        <b/>
        <sz val="11"/>
        <color rgb="FF000000"/>
        <rFont val="Arial"/>
        <family val="2"/>
        <charset val="204"/>
      </rPr>
      <t>ПС 100</t>
    </r>
    <r>
      <rPr>
        <sz val="11"/>
        <color rgb="FF000000"/>
        <rFont val="Arial"/>
        <family val="2"/>
        <charset val="204"/>
      </rPr>
      <t>*50*0,6 мм</t>
    </r>
  </si>
  <si>
    <t>Минеральная звукоизоляция Кнауф Саундшилдт 100 мм</t>
  </si>
  <si>
    <t>Шуруп SN 25</t>
  </si>
  <si>
    <t>Шуруп SN 39</t>
  </si>
  <si>
    <t>Шпаклевка КНАУФ Севенер</t>
  </si>
  <si>
    <t>Лента армирующая для швов АКВАПАНЕЛЬ® 10 см</t>
  </si>
  <si>
    <t>Дюбель-гвоздь 6×40</t>
  </si>
  <si>
    <r>
      <t>Лента уплотнительная </t>
    </r>
    <r>
      <rPr>
        <b/>
        <sz val="11"/>
        <color rgb="FF000000"/>
        <rFont val="Arial"/>
        <family val="2"/>
        <charset val="204"/>
      </rPr>
      <t>Дихтунгсбанд 3 мм*95 мм</t>
    </r>
    <r>
      <rPr>
        <sz val="11"/>
        <color rgb="FF000000"/>
        <rFont val="Arial"/>
        <family val="2"/>
        <charset val="204"/>
      </rPr>
      <t>  30м</t>
    </r>
  </si>
  <si>
    <t>Грунтовка КНАУФ-Тифенгрунд</t>
  </si>
  <si>
    <t>п.м.</t>
  </si>
  <si>
    <t>Кнауф-Лист (ГСП-А) 2500*1200*12,5 мм</t>
  </si>
  <si>
    <t>Шпаклевка КНАУФ Фуген</t>
  </si>
  <si>
    <t>Лента армирующая Курт</t>
  </si>
  <si>
    <r>
      <t>КНАУФ-Профиль </t>
    </r>
    <r>
      <rPr>
        <b/>
        <sz val="11"/>
        <color rgb="FF000000"/>
        <rFont val="Arial"/>
        <family val="2"/>
        <charset val="204"/>
      </rPr>
      <t>ПН 50</t>
    </r>
    <r>
      <rPr>
        <sz val="11"/>
        <color rgb="FF000000"/>
        <rFont val="Arial"/>
        <family val="2"/>
        <charset val="204"/>
      </rPr>
      <t>*40*0,6 мм</t>
    </r>
  </si>
  <si>
    <r>
      <t>КНАУФ-Профиль </t>
    </r>
    <r>
      <rPr>
        <b/>
        <sz val="11"/>
        <color rgb="FF000000"/>
        <rFont val="Arial"/>
        <family val="2"/>
        <charset val="204"/>
      </rPr>
      <t>ПС 50</t>
    </r>
    <r>
      <rPr>
        <sz val="11"/>
        <color rgb="FF000000"/>
        <rFont val="Arial"/>
        <family val="2"/>
        <charset val="204"/>
      </rPr>
      <t>*50*0,6 мм</t>
    </r>
  </si>
  <si>
    <t>Шуруп TN 25</t>
  </si>
  <si>
    <t>Шуруп TN 39</t>
  </si>
  <si>
    <t>Шуруп ТN 25</t>
  </si>
  <si>
    <t>Шуруп ТN 39</t>
  </si>
  <si>
    <r>
      <t>КНАУФ-Профиль </t>
    </r>
    <r>
      <rPr>
        <b/>
        <sz val="11"/>
        <color rgb="FF000000"/>
        <rFont val="Arial"/>
        <family val="2"/>
        <charset val="204"/>
      </rPr>
      <t>ПН 100</t>
    </r>
    <r>
      <rPr>
        <sz val="11"/>
        <color rgb="FF000000"/>
        <rFont val="Arial"/>
        <family val="2"/>
        <charset val="204"/>
      </rPr>
      <t>*100*0,6 мм</t>
    </r>
  </si>
  <si>
    <t>с запасом 3%</t>
  </si>
  <si>
    <t>292/08/23-Р-АР1, листы 9, 26, 29</t>
  </si>
  <si>
    <t>292/08/23-Р-АР1, листы 9, 26, 29;
292/08/23-Р-АР5, листы 5, 20</t>
  </si>
  <si>
    <t>Устройство каркасной перегородки П-3.03:
С686 - Двухслойная зашивка 2х12,5мм из цементной плиты АКВАПАНЕЛЬ. Внутренняя с одной стороны по одинарному металлическому
каркасу ПН/UA-профиль (усиленный) шир.50мм, шаг 600 (зашивка фасада)</t>
  </si>
  <si>
    <t>1 секция отм. +10,500 устройство гипсокартонных перегородок</t>
  </si>
  <si>
    <t>1 секция отм. +15,000 устройство гипсокартонных перегородок</t>
  </si>
  <si>
    <r>
      <t>КНАУФ-Профиль усиленный </t>
    </r>
    <r>
      <rPr>
        <b/>
        <sz val="11"/>
        <color rgb="FF000000"/>
        <rFont val="Arial"/>
        <family val="2"/>
        <charset val="204"/>
      </rPr>
      <t>ПН 100</t>
    </r>
    <r>
      <rPr>
        <sz val="11"/>
        <color rgb="FF000000"/>
        <rFont val="Arial"/>
        <family val="2"/>
        <charset val="204"/>
      </rPr>
      <t>*40*0,6 мм</t>
    </r>
    <r>
      <rPr>
        <sz val="10"/>
        <rFont val="Times New Roman"/>
        <family val="1"/>
        <charset val="204"/>
      </rPr>
      <t xml:space="preserve"> </t>
    </r>
  </si>
  <si>
    <r>
      <t>КНАУФ-Профиль усиленный </t>
    </r>
    <r>
      <rPr>
        <b/>
        <sz val="11"/>
        <color rgb="FF000000"/>
        <rFont val="Arial"/>
        <family val="2"/>
        <charset val="204"/>
      </rPr>
      <t>ПС 100</t>
    </r>
    <r>
      <rPr>
        <sz val="11"/>
        <color rgb="FF000000"/>
        <rFont val="Arial"/>
        <family val="2"/>
        <charset val="204"/>
      </rPr>
      <t>*50*0,6 мм</t>
    </r>
  </si>
  <si>
    <r>
      <t xml:space="preserve">КНАУФ-Профиль усиленный </t>
    </r>
    <r>
      <rPr>
        <b/>
        <sz val="11"/>
        <color rgb="FF000000"/>
        <rFont val="Arial"/>
        <family val="2"/>
        <charset val="204"/>
      </rPr>
      <t>ПН 100</t>
    </r>
    <r>
      <rPr>
        <sz val="11"/>
        <color rgb="FF000000"/>
        <rFont val="Arial"/>
        <family val="2"/>
        <charset val="204"/>
      </rPr>
      <t>*40*0,6 мм</t>
    </r>
  </si>
  <si>
    <r>
      <t xml:space="preserve">КНАУФ-Профиль усиленный </t>
    </r>
    <r>
      <rPr>
        <b/>
        <sz val="11"/>
        <color rgb="FF000000"/>
        <rFont val="Arial"/>
        <family val="2"/>
        <charset val="204"/>
      </rPr>
      <t>ПС 100</t>
    </r>
    <r>
      <rPr>
        <sz val="11"/>
        <color rgb="FF000000"/>
        <rFont val="Arial"/>
        <family val="2"/>
        <charset val="204"/>
      </rPr>
      <t>*50*0,6 мм</t>
    </r>
  </si>
  <si>
    <r>
      <t>КНАУФ-Профиль усиленный </t>
    </r>
    <r>
      <rPr>
        <b/>
        <sz val="11"/>
        <color rgb="FF000000"/>
        <rFont val="Arial"/>
        <family val="2"/>
        <charset val="204"/>
      </rPr>
      <t>ПН 100</t>
    </r>
    <r>
      <rPr>
        <sz val="11"/>
        <color rgb="FF000000"/>
        <rFont val="Arial"/>
        <family val="2"/>
        <charset val="204"/>
      </rPr>
      <t>*40*0,6 мм</t>
    </r>
  </si>
  <si>
    <t>292/08/23-Р-АР1, листы 10, 26, 29</t>
  </si>
  <si>
    <t>292/08/23-Р-АР1, листы 10, 26, 29;
292/08/23-Р-АР5, листы 6, 20</t>
  </si>
  <si>
    <t>292/08/23-Р-АР1, листы 11, 26, 29</t>
  </si>
  <si>
    <t>292/08/23-Р-АР1, листы 11, 26, 29;
292/08/23-Р-АР5, листы 7, 20</t>
  </si>
  <si>
    <t>292/08/23-Р-АР1, листы 12, 26, 29</t>
  </si>
  <si>
    <t>292/08/23-Р-АР1, листы 12, 26, 29;
292/08/23-Р-АР5, листы 8, 20</t>
  </si>
  <si>
    <t>Строительные леса для устройства перегородок необходимо подготовить для помещений высотой до 6 м на отм. 0,000 и 4,5 на отм. +6,000, +10,500, +15,00.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</si>
</sst>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1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/>
    <xf numFmtId="0" fontId="5" fillId="0" borderId="0" xfId="1" applyFont="1" applyAlignment="1">
      <alignment horizontal="right"/>
    </xf>
    <xf numFmtId="0" fontId="3" fillId="0" borderId="0" xfId="1" applyFont="1"/>
    <xf numFmtId="1" fontId="3" fillId="2" borderId="17" xfId="2" quotePrefix="1" applyNumberFormat="1" applyFont="1" applyFill="1" applyBorder="1" applyAlignment="1" applyProtection="1">
      <alignment horizontal="center" vertical="center"/>
      <protection locked="0"/>
    </xf>
    <xf numFmtId="1" fontId="3" fillId="2" borderId="18" xfId="2" quotePrefix="1" applyNumberFormat="1" applyFont="1" applyFill="1" applyBorder="1" applyAlignment="1" applyProtection="1">
      <alignment horizontal="center" vertical="center"/>
      <protection locked="0"/>
    </xf>
    <xf numFmtId="3" fontId="7" fillId="0" borderId="16" xfId="1" applyNumberFormat="1" applyFont="1" applyBorder="1" applyAlignment="1">
      <alignment horizontal="center" vertical="center"/>
    </xf>
    <xf numFmtId="3" fontId="7" fillId="0" borderId="17" xfId="1" applyNumberFormat="1" applyFont="1" applyBorder="1" applyAlignment="1">
      <alignment horizontal="center" vertical="center"/>
    </xf>
    <xf numFmtId="3" fontId="7" fillId="0" borderId="18" xfId="1" applyNumberFormat="1" applyFont="1" applyBorder="1" applyAlignment="1">
      <alignment horizontal="center" vertical="center"/>
    </xf>
    <xf numFmtId="4" fontId="8" fillId="0" borderId="15" xfId="1" applyNumberFormat="1" applyFont="1" applyBorder="1" applyAlignment="1">
      <alignment horizontal="right" vertical="center" wrapText="1"/>
    </xf>
    <xf numFmtId="164" fontId="5" fillId="2" borderId="13" xfId="1" applyNumberFormat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4" fontId="8" fillId="0" borderId="14" xfId="1" applyNumberFormat="1" applyFont="1" applyFill="1" applyBorder="1" applyAlignment="1">
      <alignment horizontal="center" vertical="center" wrapText="1"/>
    </xf>
    <xf numFmtId="49" fontId="8" fillId="0" borderId="14" xfId="1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14" xfId="1" quotePrefix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>
      <alignment vertical="center"/>
    </xf>
    <xf numFmtId="49" fontId="8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1" fontId="3" fillId="2" borderId="22" xfId="2" quotePrefix="1" applyNumberFormat="1" applyFont="1" applyFill="1" applyBorder="1" applyAlignment="1" applyProtection="1">
      <alignment horizontal="center" vertical="center"/>
      <protection locked="0"/>
    </xf>
    <xf numFmtId="3" fontId="7" fillId="0" borderId="21" xfId="1" applyNumberFormat="1" applyFont="1" applyBorder="1" applyAlignment="1">
      <alignment horizontal="center" vertical="center"/>
    </xf>
    <xf numFmtId="3" fontId="7" fillId="0" borderId="22" xfId="1" applyNumberFormat="1" applyFont="1" applyBorder="1" applyAlignment="1">
      <alignment horizontal="center" vertical="center"/>
    </xf>
    <xf numFmtId="3" fontId="7" fillId="0" borderId="23" xfId="1" applyNumberFormat="1" applyFont="1" applyBorder="1" applyAlignment="1">
      <alignment horizontal="center" vertical="center"/>
    </xf>
    <xf numFmtId="0" fontId="5" fillId="0" borderId="0" xfId="1" applyFont="1" applyFill="1"/>
    <xf numFmtId="1" fontId="5" fillId="0" borderId="14" xfId="2" quotePrefix="1" applyNumberFormat="1" applyFont="1" applyFill="1" applyBorder="1" applyAlignment="1" applyProtection="1">
      <alignment horizontal="center" vertical="center" wrapText="1"/>
      <protection locked="0"/>
    </xf>
    <xf numFmtId="1" fontId="3" fillId="2" borderId="23" xfId="2" quotePrefix="1" applyNumberFormat="1" applyFont="1" applyFill="1" applyBorder="1" applyAlignment="1" applyProtection="1">
      <alignment horizontal="center" vertical="center"/>
      <protection locked="0"/>
    </xf>
    <xf numFmtId="4" fontId="5" fillId="2" borderId="20" xfId="1" applyNumberFormat="1" applyFont="1" applyFill="1" applyBorder="1" applyAlignment="1">
      <alignment horizontal="right" vertical="center" wrapText="1"/>
    </xf>
    <xf numFmtId="1" fontId="3" fillId="0" borderId="10" xfId="2" quotePrefix="1" applyNumberFormat="1" applyFont="1" applyBorder="1" applyAlignment="1" applyProtection="1">
      <alignment horizontal="center" vertical="center"/>
      <protection locked="0"/>
    </xf>
    <xf numFmtId="1" fontId="3" fillId="0" borderId="11" xfId="2" quotePrefix="1" applyNumberFormat="1" applyFont="1" applyBorder="1" applyAlignment="1" applyProtection="1">
      <alignment horizontal="center" vertical="center"/>
      <protection locked="0"/>
    </xf>
    <xf numFmtId="1" fontId="3" fillId="0" borderId="21" xfId="2" quotePrefix="1" applyNumberFormat="1" applyFont="1" applyBorder="1" applyAlignment="1" applyProtection="1">
      <alignment horizontal="center" vertical="center"/>
      <protection locked="0"/>
    </xf>
    <xf numFmtId="1" fontId="3" fillId="0" borderId="22" xfId="2" quotePrefix="1" applyNumberFormat="1" applyFont="1" applyBorder="1" applyAlignment="1" applyProtection="1">
      <alignment horizontal="center" vertical="center"/>
      <protection locked="0"/>
    </xf>
    <xf numFmtId="1" fontId="3" fillId="0" borderId="12" xfId="2" quotePrefix="1" applyNumberFormat="1" applyFont="1" applyBorder="1" applyAlignment="1" applyProtection="1">
      <alignment horizontal="center" vertical="center"/>
      <protection locked="0"/>
    </xf>
    <xf numFmtId="1" fontId="3" fillId="2" borderId="24" xfId="2" quotePrefix="1" applyNumberFormat="1" applyFont="1" applyFill="1" applyBorder="1" applyAlignment="1" applyProtection="1">
      <alignment horizontal="center" vertical="center"/>
      <protection locked="0"/>
    </xf>
    <xf numFmtId="1" fontId="3" fillId="3" borderId="14" xfId="2" quotePrefix="1" applyNumberFormat="1" applyFont="1" applyFill="1" applyBorder="1" applyAlignment="1" applyProtection="1">
      <alignment horizontal="center" vertical="center"/>
      <protection locked="0"/>
    </xf>
    <xf numFmtId="4" fontId="5" fillId="2" borderId="15" xfId="1" applyNumberFormat="1" applyFont="1" applyFill="1" applyBorder="1" applyAlignment="1">
      <alignment horizontal="right" vertical="center" wrapText="1"/>
    </xf>
    <xf numFmtId="0" fontId="8" fillId="0" borderId="0" xfId="1" applyFont="1" applyAlignment="1">
      <alignment horizontal="center" vertical="center"/>
    </xf>
    <xf numFmtId="165" fontId="5" fillId="2" borderId="19" xfId="1" applyNumberFormat="1" applyFont="1" applyFill="1" applyBorder="1" applyAlignment="1">
      <alignment horizontal="center" vertical="center" wrapText="1"/>
    </xf>
    <xf numFmtId="4" fontId="8" fillId="0" borderId="19" xfId="1" applyNumberFormat="1" applyFont="1" applyBorder="1" applyAlignment="1">
      <alignment horizontal="right" vertical="center"/>
    </xf>
    <xf numFmtId="4" fontId="5" fillId="2" borderId="15" xfId="1" applyNumberFormat="1" applyFont="1" applyFill="1" applyBorder="1" applyAlignment="1">
      <alignment horizontal="right" vertical="center"/>
    </xf>
    <xf numFmtId="165" fontId="5" fillId="2" borderId="20" xfId="1" applyNumberFormat="1" applyFont="1" applyFill="1" applyBorder="1" applyAlignment="1">
      <alignment horizontal="center" vertical="center" wrapText="1"/>
    </xf>
    <xf numFmtId="49" fontId="8" fillId="0" borderId="14" xfId="2" quotePrefix="1" applyNumberFormat="1" applyFont="1" applyFill="1" applyBorder="1" applyAlignment="1" applyProtection="1">
      <alignment horizontal="center" vertical="center" wrapText="1"/>
      <protection locked="0"/>
    </xf>
    <xf numFmtId="1" fontId="8" fillId="0" borderId="14" xfId="2" quotePrefix="1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Border="1" applyAlignment="1" applyProtection="1">
      <alignment horizontal="center" vertical="center" wrapText="1"/>
      <protection locked="0"/>
    </xf>
    <xf numFmtId="0" fontId="3" fillId="0" borderId="3" xfId="2" applyFont="1" applyBorder="1" applyAlignment="1" applyProtection="1">
      <alignment horizontal="center" vertical="center" wrapText="1"/>
      <protection locked="0"/>
    </xf>
    <xf numFmtId="0" fontId="3" fillId="0" borderId="4" xfId="2" applyFont="1" applyBorder="1" applyAlignment="1" applyProtection="1">
      <alignment horizontal="center" vertical="center" wrapText="1"/>
      <protection locked="0"/>
    </xf>
    <xf numFmtId="0" fontId="3" fillId="0" borderId="5" xfId="2" applyFont="1" applyBorder="1" applyAlignment="1" applyProtection="1">
      <alignment horizontal="center" vertical="center" wrapText="1"/>
      <protection locked="0"/>
    </xf>
    <xf numFmtId="2" fontId="3" fillId="0" borderId="25" xfId="2" applyNumberFormat="1" applyFont="1" applyBorder="1" applyAlignment="1" applyProtection="1">
      <alignment horizontal="center" vertical="center" wrapText="1"/>
      <protection locked="0"/>
    </xf>
    <xf numFmtId="1" fontId="8" fillId="0" borderId="14" xfId="2" quotePrefix="1" applyNumberFormat="1" applyFont="1" applyBorder="1" applyAlignment="1" applyProtection="1">
      <alignment horizontal="center" vertical="center" wrapText="1"/>
      <protection locked="0"/>
    </xf>
    <xf numFmtId="1" fontId="5" fillId="0" borderId="14" xfId="2" quotePrefix="1" applyNumberFormat="1" applyFont="1" applyBorder="1" applyAlignment="1" applyProtection="1">
      <alignment horizontal="center" vertical="center" wrapText="1"/>
      <protection locked="0"/>
    </xf>
    <xf numFmtId="49" fontId="5" fillId="0" borderId="14" xfId="2" quotePrefix="1" applyNumberFormat="1" applyFont="1" applyBorder="1" applyAlignment="1" applyProtection="1">
      <alignment horizontal="right" vertical="center" wrapText="1"/>
      <protection locked="0"/>
    </xf>
    <xf numFmtId="0" fontId="5" fillId="0" borderId="14" xfId="1" applyFont="1" applyBorder="1" applyAlignment="1">
      <alignment horizontal="center" vertical="center"/>
    </xf>
    <xf numFmtId="49" fontId="8" fillId="0" borderId="14" xfId="2" quotePrefix="1" applyNumberFormat="1" applyFont="1" applyFill="1" applyBorder="1" applyAlignment="1" applyProtection="1">
      <alignment horizontal="center" vertical="center" wrapText="1"/>
      <protection locked="0"/>
    </xf>
    <xf numFmtId="1" fontId="8" fillId="0" borderId="14" xfId="2" quotePrefix="1" applyNumberFormat="1" applyFont="1" applyFill="1" applyBorder="1" applyAlignment="1" applyProtection="1">
      <alignment horizontal="center" vertical="center" wrapText="1"/>
      <protection locked="0"/>
    </xf>
    <xf numFmtId="4" fontId="5" fillId="2" borderId="0" xfId="1" applyNumberFormat="1" applyFont="1" applyFill="1" applyBorder="1" applyAlignment="1">
      <alignment horizontal="right" vertical="center" wrapText="1"/>
    </xf>
    <xf numFmtId="165" fontId="5" fillId="2" borderId="0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Border="1" applyAlignment="1">
      <alignment horizontal="right" vertical="center" wrapText="1"/>
    </xf>
    <xf numFmtId="4" fontId="8" fillId="0" borderId="0" xfId="1" applyNumberFormat="1" applyFont="1" applyBorder="1" applyAlignment="1">
      <alignment horizontal="right" vertical="center"/>
    </xf>
    <xf numFmtId="164" fontId="5" fillId="2" borderId="0" xfId="1" applyNumberFormat="1" applyFont="1" applyFill="1" applyBorder="1" applyAlignment="1">
      <alignment horizontal="center" vertical="center" wrapText="1"/>
    </xf>
    <xf numFmtId="4" fontId="5" fillId="2" borderId="0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vertical="center" wrapText="1"/>
    </xf>
    <xf numFmtId="2" fontId="3" fillId="0" borderId="26" xfId="2" applyNumberFormat="1" applyFont="1" applyBorder="1" applyAlignment="1" applyProtection="1">
      <alignment vertical="center" wrapText="1"/>
      <protection locked="0"/>
    </xf>
    <xf numFmtId="2" fontId="3" fillId="0" borderId="27" xfId="2" applyNumberFormat="1" applyFont="1" applyBorder="1" applyAlignment="1" applyProtection="1">
      <alignment vertical="center" wrapText="1"/>
      <protection locked="0"/>
    </xf>
    <xf numFmtId="4" fontId="5" fillId="0" borderId="0" xfId="1" applyNumberFormat="1" applyFont="1" applyAlignment="1">
      <alignment vertical="center"/>
    </xf>
    <xf numFmtId="4" fontId="5" fillId="0" borderId="0" xfId="1" applyNumberFormat="1" applyFont="1"/>
    <xf numFmtId="0" fontId="5" fillId="0" borderId="0" xfId="1" applyFont="1" applyBorder="1" applyAlignment="1">
      <alignment vertical="center"/>
    </xf>
    <xf numFmtId="0" fontId="3" fillId="0" borderId="0" xfId="1" applyFont="1" applyBorder="1" applyAlignment="1">
      <alignment horizontal="center" vertical="center"/>
    </xf>
    <xf numFmtId="49" fontId="5" fillId="0" borderId="0" xfId="2" quotePrefix="1" applyNumberFormat="1" applyFont="1" applyBorder="1" applyAlignment="1" applyProtection="1">
      <alignment horizontal="right" vertical="center" wrapText="1"/>
      <protection locked="0"/>
    </xf>
    <xf numFmtId="1" fontId="5" fillId="0" borderId="0" xfId="2" quotePrefix="1" applyNumberFormat="1" applyFont="1" applyBorder="1" applyAlignment="1" applyProtection="1">
      <alignment horizontal="center" vertical="center" wrapText="1"/>
      <protection locked="0"/>
    </xf>
    <xf numFmtId="4" fontId="5" fillId="0" borderId="0" xfId="2" quotePrefix="1" applyNumberFormat="1" applyFont="1" applyFill="1" applyBorder="1" applyAlignment="1" applyProtection="1">
      <alignment horizontal="center" vertical="center" wrapText="1"/>
      <protection locked="0"/>
    </xf>
    <xf numFmtId="49" fontId="3" fillId="0" borderId="14" xfId="2" quotePrefix="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Alignment="1">
      <alignment horizontal="center"/>
    </xf>
    <xf numFmtId="49" fontId="8" fillId="0" borderId="14" xfId="2" quotePrefix="1" applyNumberFormat="1" applyFont="1" applyFill="1" applyBorder="1" applyAlignment="1" applyProtection="1">
      <alignment vertical="center" wrapText="1"/>
      <protection locked="0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</cellXfs>
  <cellStyles count="3">
    <cellStyle name="Обычный" xfId="0" builtinId="0"/>
    <cellStyle name="Обычный 4" xfId="1" xr:uid="{7D0FED93-7260-488C-9636-0EA53C290C18}"/>
    <cellStyle name="Обычный_рцк" xfId="2" xr:uid="{B880512F-9E9F-41A8-A7FA-F21FA9B86DAA}"/>
  </cellStyles>
  <dxfs count="8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d-2008\Public\FS\&#1061;&#1086;&#1083;&#1076;&#1080;&#1085;&#1075;\&#1059;&#1050;\&#1060;&#1069;&#1057;\_&#1060;&#1069;&#1057;\&#1041;&#1080;&#1079;&#1085;&#1077;&#1089;-&#1087;&#1083;&#1072;&#1085;&#1099;\&#1043;&#1072;&#1079;&#1086;&#1073;&#1077;&#1090;&#1086;&#1085;\&#1042;&#1040;&#1056;&#1048;&#1040;&#1053;&#1058;&#1067;%20&#1041;&#1048;&#1047;&#1053;&#1045;&#1057;-&#1055;&#1051;&#1040;&#1053;&#1054;&#1042;%20&#1044;&#1051;&#1071;%20&#1048;&#1053;&#1042;&#1045;&#1057;&#1058;&#1054;&#1056;&#1054;&#1042;%20-%20&#1071;&#1053;&#1042;&#1040;&#1056;&#1068;%202009\&#1042;&#1072;&#1088;&#1080;&#1072;&#1085;&#1090;%20&#1043;&#1041;%20+%203%20&#1087;&#1088;&#1077;&#1089;&#1089;&#1072;\&#1042;&#1072;&#1088;&#1080;&#1072;&#1085;&#1090;%20&#1043;&#1041;%20+%203%20&#1087;&#1088;&#1077;&#1089;&#1089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"/>
      <sheetName val="Параметры"/>
      <sheetName val="ПП"/>
      <sheetName val="БП"/>
      <sheetName val="БП-год"/>
      <sheetName val="Рецептура"/>
      <sheetName val="Калькуляция"/>
      <sheetName val="ФОТ"/>
      <sheetName val="ШР"/>
      <sheetName val="ГСМ"/>
      <sheetName val="Эл-эн"/>
      <sheetName val="ЖД"/>
      <sheetName val="Налоги"/>
      <sheetName val="Кредиты"/>
      <sheetName val="ИБ"/>
      <sheetName val="АО"/>
      <sheetName val="БДР"/>
      <sheetName val="БДР-год"/>
      <sheetName val="CF"/>
      <sheetName val="Стоимость бизнеса"/>
      <sheetName val="Баланс"/>
      <sheetName val="БДДС"/>
      <sheetName val="Коэффициенты"/>
      <sheetName val="СД"/>
      <sheetName val="1"/>
      <sheetName val="2"/>
      <sheetName val="2.1"/>
      <sheetName val="2.2"/>
      <sheetName val="4.1"/>
      <sheetName val="5.1"/>
      <sheetName val="5.2"/>
      <sheetName val="8.1"/>
      <sheetName val="10.1"/>
      <sheetName val="10.2"/>
      <sheetName val="10.3"/>
      <sheetName val="10.4"/>
      <sheetName val="11.2"/>
      <sheetName val="11.3"/>
      <sheetName val="11.4"/>
      <sheetName val="11.5"/>
      <sheetName val="Р10.2"/>
      <sheetName val="Закл"/>
      <sheetName val="Расчет компенсаций"/>
    </sheetNames>
    <sheetDataSet>
      <sheetData sheetId="0"/>
      <sheetData sheetId="1" refreshError="1">
        <row r="4">
          <cell r="B4">
            <v>0.8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Users/beshkilcevads/AppData/Roaming/1C/1cv8/2c3326db-3e49-4e34-bed0-d616770e5e2d/d7a54817-0e02-45a0-906b-84d324515aec/App/&#1055;&#1088;&#1080;&#1083;&#1086;&#1078;&#1077;&#1085;&#1080;&#1077;%20&#8470;1.%20&#1042;&#1054;&#1056;%20&#1087;&#1086;&#1084;&#1077;&#1097;&#1077;&#1085;&#1080;&#1103;%20&#1087;&#1086;&#1076;%20&#1082;&#1083;&#1102;&#1095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88B8B-8E87-463B-A2BE-CACFE3BCCAAF}">
  <sheetPr codeName="Лист1">
    <tabColor rgb="FF92D050"/>
    <outlinePr summaryBelow="0"/>
    <pageSetUpPr fitToPage="1"/>
  </sheetPr>
  <dimension ref="A1:V116"/>
  <sheetViews>
    <sheetView tabSelected="1" view="pageBreakPreview" zoomScale="85" zoomScaleNormal="55" zoomScaleSheetLayoutView="85" workbookViewId="0">
      <pane xSplit="10" ySplit="3" topLeftCell="K4" activePane="bottomRight" state="frozen"/>
      <selection activeCell="E20" sqref="E20"/>
      <selection pane="topRight" activeCell="E20" sqref="E20"/>
      <selection pane="bottomLeft" activeCell="E20" sqref="E20"/>
      <selection pane="bottomRight" activeCell="E25" sqref="E25"/>
    </sheetView>
  </sheetViews>
  <sheetFormatPr defaultRowHeight="15" outlineLevelRow="2" outlineLevelCol="1" x14ac:dyDescent="0.2"/>
  <cols>
    <col min="1" max="1" width="6.7109375" style="1" customWidth="1"/>
    <col min="2" max="2" width="8.5703125" style="14" customWidth="1"/>
    <col min="3" max="3" width="9" style="14" hidden="1" customWidth="1" outlineLevel="1"/>
    <col min="4" max="4" width="31.28515625" style="1" customWidth="1" collapsed="1"/>
    <col min="5" max="5" width="90.140625" style="14" customWidth="1"/>
    <col min="6" max="6" width="12.28515625" style="15" hidden="1" customWidth="1" outlineLevel="1"/>
    <col min="7" max="7" width="11.42578125" style="14" customWidth="1" collapsed="1"/>
    <col min="8" max="8" width="14.85546875" style="14" customWidth="1"/>
    <col min="9" max="9" width="15.140625" style="16" hidden="1" customWidth="1" outlineLevel="1"/>
    <col min="10" max="10" width="17.85546875" style="14" hidden="1" customWidth="1" outlineLevel="1"/>
    <col min="11" max="11" width="14" style="14" hidden="1" customWidth="1" collapsed="1"/>
    <col min="12" max="12" width="17.28515625" style="3" hidden="1" customWidth="1"/>
    <col min="13" max="13" width="14.7109375" style="3" hidden="1" customWidth="1"/>
    <col min="14" max="14" width="15.28515625" style="3" hidden="1" customWidth="1"/>
    <col min="15" max="15" width="16" style="3" hidden="1" customWidth="1"/>
    <col min="16" max="16" width="18.85546875" style="4" hidden="1" customWidth="1"/>
    <col min="17" max="17" width="14.42578125" style="3" hidden="1" customWidth="1"/>
    <col min="18" max="18" width="17" style="4" hidden="1" customWidth="1"/>
    <col min="19" max="16384" width="9.140625" style="3"/>
  </cols>
  <sheetData>
    <row r="1" spans="1:19" ht="75.75" customHeight="1" thickBot="1" x14ac:dyDescent="0.25">
      <c r="B1" s="79" t="s">
        <v>0</v>
      </c>
      <c r="C1" s="79"/>
      <c r="D1" s="79"/>
      <c r="E1" s="79"/>
      <c r="F1" s="79"/>
      <c r="G1" s="79"/>
      <c r="H1" s="79"/>
      <c r="I1" s="62"/>
      <c r="J1" s="62"/>
      <c r="K1" s="2"/>
    </row>
    <row r="2" spans="1:19" s="5" customFormat="1" ht="43.5" thickBot="1" x14ac:dyDescent="0.25">
      <c r="A2" s="1"/>
      <c r="B2" s="45" t="s">
        <v>1</v>
      </c>
      <c r="C2" s="46" t="s">
        <v>2</v>
      </c>
      <c r="D2" s="46" t="s">
        <v>12</v>
      </c>
      <c r="E2" s="46" t="s">
        <v>3</v>
      </c>
      <c r="F2" s="47" t="s">
        <v>4</v>
      </c>
      <c r="G2" s="48" t="s">
        <v>5</v>
      </c>
      <c r="H2" s="49" t="s">
        <v>13</v>
      </c>
      <c r="I2" s="63"/>
      <c r="J2" s="64"/>
      <c r="K2" s="77" t="s">
        <v>6</v>
      </c>
      <c r="L2" s="78"/>
      <c r="M2" s="77" t="s">
        <v>6</v>
      </c>
      <c r="N2" s="78"/>
      <c r="O2" s="75" t="s">
        <v>7</v>
      </c>
      <c r="P2" s="76"/>
      <c r="Q2" s="75" t="s">
        <v>8</v>
      </c>
      <c r="R2" s="76"/>
    </row>
    <row r="3" spans="1:19" s="5" customFormat="1" ht="15.75" thickBot="1" x14ac:dyDescent="0.25">
      <c r="A3" s="1"/>
      <c r="B3" s="30">
        <v>1</v>
      </c>
      <c r="C3" s="31">
        <v>2</v>
      </c>
      <c r="D3" s="32">
        <v>2</v>
      </c>
      <c r="E3" s="31">
        <v>3</v>
      </c>
      <c r="F3" s="33">
        <v>5</v>
      </c>
      <c r="G3" s="34">
        <v>4</v>
      </c>
      <c r="H3" s="35">
        <v>5</v>
      </c>
      <c r="I3" s="6">
        <v>8</v>
      </c>
      <c r="J3" s="7">
        <v>9</v>
      </c>
      <c r="K3" s="8">
        <f>J3+1</f>
        <v>10</v>
      </c>
      <c r="L3" s="9">
        <f>K3+1</f>
        <v>11</v>
      </c>
      <c r="M3" s="8">
        <f t="shared" ref="M3:Q3" si="0">L3+1</f>
        <v>12</v>
      </c>
      <c r="N3" s="10">
        <f t="shared" si="0"/>
        <v>13</v>
      </c>
      <c r="O3" s="9">
        <f>N3+1</f>
        <v>14</v>
      </c>
      <c r="P3" s="10">
        <f t="shared" si="0"/>
        <v>15</v>
      </c>
      <c r="Q3" s="8">
        <f t="shared" si="0"/>
        <v>16</v>
      </c>
      <c r="R3" s="9">
        <f>Q3+1</f>
        <v>17</v>
      </c>
    </row>
    <row r="4" spans="1:19" s="5" customFormat="1" x14ac:dyDescent="0.2">
      <c r="A4" s="1"/>
      <c r="B4" s="36"/>
      <c r="C4" s="36"/>
      <c r="D4" s="36"/>
      <c r="E4" s="36" t="s">
        <v>24</v>
      </c>
      <c r="F4" s="36"/>
      <c r="G4" s="36"/>
      <c r="H4" s="36"/>
      <c r="I4" s="28"/>
      <c r="J4" s="22"/>
      <c r="K4" s="23"/>
      <c r="L4" s="24"/>
      <c r="M4" s="25"/>
      <c r="N4" s="25"/>
      <c r="O4" s="25"/>
      <c r="P4" s="24"/>
      <c r="Q4" s="23"/>
      <c r="R4" s="24"/>
    </row>
    <row r="5" spans="1:19" s="26" customFormat="1" ht="71.25" x14ac:dyDescent="0.2">
      <c r="A5" s="20"/>
      <c r="B5" s="18" t="s">
        <v>14</v>
      </c>
      <c r="C5" s="19"/>
      <c r="D5" s="74" t="s">
        <v>57</v>
      </c>
      <c r="E5" s="72" t="s">
        <v>26</v>
      </c>
      <c r="F5" s="44"/>
      <c r="G5" s="43" t="s">
        <v>11</v>
      </c>
      <c r="H5" s="17">
        <v>238.87</v>
      </c>
      <c r="I5" s="29"/>
      <c r="J5" s="37"/>
      <c r="K5" s="39"/>
      <c r="L5" s="11"/>
      <c r="M5" s="39"/>
      <c r="N5" s="40"/>
      <c r="O5" s="12"/>
      <c r="P5" s="41"/>
      <c r="Q5" s="42"/>
      <c r="R5" s="41"/>
      <c r="S5" s="13"/>
    </row>
    <row r="6" spans="1:19" s="26" customFormat="1" ht="71.25" x14ac:dyDescent="0.2">
      <c r="A6" s="20"/>
      <c r="B6" s="18" t="s">
        <v>15</v>
      </c>
      <c r="C6" s="19"/>
      <c r="D6" s="74" t="s">
        <v>57</v>
      </c>
      <c r="E6" s="72" t="s">
        <v>28</v>
      </c>
      <c r="F6" s="50"/>
      <c r="G6" s="54" t="s">
        <v>11</v>
      </c>
      <c r="H6" s="17">
        <v>282.11</v>
      </c>
      <c r="I6" s="29"/>
      <c r="J6" s="37"/>
      <c r="K6" s="39"/>
      <c r="L6" s="11"/>
      <c r="M6" s="39"/>
      <c r="N6" s="40"/>
      <c r="O6" s="12"/>
      <c r="P6" s="41"/>
      <c r="Q6" s="42"/>
      <c r="R6" s="41"/>
      <c r="S6" s="13"/>
    </row>
    <row r="7" spans="1:19" s="26" customFormat="1" ht="57" x14ac:dyDescent="0.2">
      <c r="A7" s="20"/>
      <c r="B7" s="18" t="s">
        <v>20</v>
      </c>
      <c r="C7" s="19"/>
      <c r="D7" s="74" t="s">
        <v>58</v>
      </c>
      <c r="E7" s="72" t="s">
        <v>59</v>
      </c>
      <c r="F7" s="50"/>
      <c r="G7" s="54" t="s">
        <v>11</v>
      </c>
      <c r="H7" s="17">
        <v>85.72</v>
      </c>
      <c r="I7" s="29"/>
      <c r="J7" s="37"/>
      <c r="K7" s="39"/>
      <c r="L7" s="11"/>
      <c r="M7" s="39"/>
      <c r="N7" s="40"/>
      <c r="O7" s="12"/>
      <c r="P7" s="41"/>
      <c r="Q7" s="42"/>
      <c r="R7" s="41"/>
      <c r="S7" s="13"/>
    </row>
    <row r="8" spans="1:19" s="26" customFormat="1" ht="71.25" x14ac:dyDescent="0.2">
      <c r="A8" s="20"/>
      <c r="B8" s="18" t="s">
        <v>22</v>
      </c>
      <c r="C8" s="19"/>
      <c r="D8" s="74" t="s">
        <v>57</v>
      </c>
      <c r="E8" s="72" t="s">
        <v>27</v>
      </c>
      <c r="F8" s="50"/>
      <c r="G8" s="54" t="s">
        <v>11</v>
      </c>
      <c r="H8" s="17">
        <v>137.09</v>
      </c>
      <c r="I8" s="29"/>
      <c r="J8" s="37"/>
      <c r="K8" s="39"/>
      <c r="L8" s="11"/>
      <c r="M8" s="39"/>
      <c r="N8" s="40"/>
      <c r="O8" s="12"/>
      <c r="P8" s="41"/>
      <c r="Q8" s="42"/>
      <c r="R8" s="41"/>
      <c r="S8" s="13"/>
    </row>
    <row r="9" spans="1:19" s="26" customFormat="1" ht="71.25" x14ac:dyDescent="0.2">
      <c r="A9" s="20"/>
      <c r="B9" s="18" t="s">
        <v>23</v>
      </c>
      <c r="C9" s="19"/>
      <c r="D9" s="74" t="s">
        <v>57</v>
      </c>
      <c r="E9" s="72" t="s">
        <v>29</v>
      </c>
      <c r="F9" s="51"/>
      <c r="G9" s="54" t="s">
        <v>11</v>
      </c>
      <c r="H9" s="17">
        <v>173.54</v>
      </c>
      <c r="I9" s="29"/>
      <c r="J9" s="37"/>
      <c r="K9" s="39"/>
      <c r="L9" s="11"/>
      <c r="M9" s="39"/>
      <c r="N9" s="40"/>
      <c r="O9" s="12"/>
      <c r="P9" s="41"/>
      <c r="Q9" s="42"/>
      <c r="R9" s="41"/>
      <c r="S9" s="13"/>
    </row>
    <row r="10" spans="1:19" s="26" customFormat="1" ht="15.75" x14ac:dyDescent="0.2">
      <c r="A10" s="20"/>
      <c r="B10" s="36"/>
      <c r="C10" s="36"/>
      <c r="D10" s="36"/>
      <c r="E10" s="36" t="s">
        <v>30</v>
      </c>
      <c r="F10" s="36"/>
      <c r="G10" s="36"/>
      <c r="H10" s="36"/>
      <c r="I10" s="56"/>
      <c r="J10" s="56"/>
      <c r="K10" s="57"/>
      <c r="L10" s="58"/>
      <c r="M10" s="57"/>
      <c r="N10" s="59"/>
      <c r="O10" s="60"/>
      <c r="P10" s="61"/>
      <c r="Q10" s="57"/>
      <c r="R10" s="61"/>
      <c r="S10" s="13"/>
    </row>
    <row r="11" spans="1:19" s="26" customFormat="1" ht="71.25" x14ac:dyDescent="0.2">
      <c r="A11" s="20"/>
      <c r="B11" s="18" t="s">
        <v>16</v>
      </c>
      <c r="C11" s="19"/>
      <c r="D11" s="74" t="s">
        <v>67</v>
      </c>
      <c r="E11" s="72" t="s">
        <v>26</v>
      </c>
      <c r="F11" s="55"/>
      <c r="G11" s="54" t="s">
        <v>11</v>
      </c>
      <c r="H11" s="17">
        <v>516.19000000000005</v>
      </c>
      <c r="I11" s="56"/>
      <c r="J11" s="56"/>
      <c r="K11" s="57"/>
      <c r="L11" s="58"/>
      <c r="M11" s="57"/>
      <c r="N11" s="59"/>
      <c r="O11" s="60"/>
      <c r="P11" s="61"/>
      <c r="Q11" s="57"/>
      <c r="R11" s="61"/>
      <c r="S11" s="13"/>
    </row>
    <row r="12" spans="1:19" s="26" customFormat="1" ht="71.25" x14ac:dyDescent="0.2">
      <c r="A12" s="20"/>
      <c r="B12" s="18" t="s">
        <v>17</v>
      </c>
      <c r="C12" s="19"/>
      <c r="D12" s="74" t="s">
        <v>67</v>
      </c>
      <c r="E12" s="72" t="s">
        <v>25</v>
      </c>
      <c r="F12" s="50"/>
      <c r="G12" s="54" t="s">
        <v>11</v>
      </c>
      <c r="H12" s="17">
        <v>241.6</v>
      </c>
      <c r="I12" s="56"/>
      <c r="J12" s="56"/>
      <c r="K12" s="57"/>
      <c r="L12" s="58"/>
      <c r="M12" s="57"/>
      <c r="N12" s="59"/>
      <c r="O12" s="60"/>
      <c r="P12" s="61"/>
      <c r="Q12" s="57"/>
      <c r="R12" s="61"/>
      <c r="S12" s="13"/>
    </row>
    <row r="13" spans="1:19" s="26" customFormat="1" ht="57" x14ac:dyDescent="0.2">
      <c r="A13" s="20"/>
      <c r="B13" s="18" t="s">
        <v>31</v>
      </c>
      <c r="C13" s="19"/>
      <c r="D13" s="74" t="s">
        <v>68</v>
      </c>
      <c r="E13" s="72" t="s">
        <v>59</v>
      </c>
      <c r="F13" s="50"/>
      <c r="G13" s="54" t="s">
        <v>11</v>
      </c>
      <c r="H13" s="17">
        <v>230.69</v>
      </c>
      <c r="I13" s="56"/>
      <c r="J13" s="56"/>
      <c r="K13" s="57"/>
      <c r="L13" s="58"/>
      <c r="M13" s="57"/>
      <c r="N13" s="59"/>
      <c r="O13" s="60"/>
      <c r="P13" s="61"/>
      <c r="Q13" s="57"/>
      <c r="R13" s="61"/>
      <c r="S13" s="13"/>
    </row>
    <row r="14" spans="1:19" s="26" customFormat="1" ht="71.25" x14ac:dyDescent="0.2">
      <c r="A14" s="20"/>
      <c r="B14" s="18" t="s">
        <v>32</v>
      </c>
      <c r="C14" s="19"/>
      <c r="D14" s="74" t="s">
        <v>67</v>
      </c>
      <c r="E14" s="72" t="s">
        <v>27</v>
      </c>
      <c r="F14" s="50"/>
      <c r="G14" s="54" t="s">
        <v>11</v>
      </c>
      <c r="H14" s="17">
        <v>192.13</v>
      </c>
      <c r="I14" s="56"/>
      <c r="J14" s="56"/>
      <c r="K14" s="57"/>
      <c r="L14" s="58"/>
      <c r="M14" s="57"/>
      <c r="N14" s="59"/>
      <c r="O14" s="60"/>
      <c r="P14" s="61"/>
      <c r="Q14" s="57"/>
      <c r="R14" s="61"/>
      <c r="S14" s="13"/>
    </row>
    <row r="15" spans="1:19" s="26" customFormat="1" ht="71.25" x14ac:dyDescent="0.2">
      <c r="A15" s="20"/>
      <c r="B15" s="18" t="s">
        <v>33</v>
      </c>
      <c r="C15" s="19"/>
      <c r="D15" s="74" t="s">
        <v>67</v>
      </c>
      <c r="E15" s="72" t="s">
        <v>29</v>
      </c>
      <c r="F15" s="51"/>
      <c r="G15" s="54" t="s">
        <v>11</v>
      </c>
      <c r="H15" s="17">
        <v>96.84</v>
      </c>
      <c r="I15" s="56"/>
      <c r="J15" s="56"/>
      <c r="K15" s="57"/>
      <c r="L15" s="58"/>
      <c r="M15" s="57"/>
      <c r="N15" s="59"/>
      <c r="O15" s="60"/>
      <c r="P15" s="61"/>
      <c r="Q15" s="57"/>
      <c r="R15" s="61"/>
      <c r="S15" s="13"/>
    </row>
    <row r="16" spans="1:19" s="26" customFormat="1" ht="15.75" x14ac:dyDescent="0.2">
      <c r="A16" s="20"/>
      <c r="B16" s="36"/>
      <c r="C16" s="36"/>
      <c r="D16" s="36"/>
      <c r="E16" s="36" t="s">
        <v>60</v>
      </c>
      <c r="F16" s="36"/>
      <c r="G16" s="36"/>
      <c r="H16" s="36"/>
      <c r="I16" s="56"/>
      <c r="J16" s="56"/>
      <c r="K16" s="57"/>
      <c r="L16" s="58"/>
      <c r="M16" s="57"/>
      <c r="N16" s="59"/>
      <c r="O16" s="60"/>
      <c r="P16" s="61"/>
      <c r="Q16" s="57"/>
      <c r="R16" s="61"/>
      <c r="S16" s="13"/>
    </row>
    <row r="17" spans="1:19" s="26" customFormat="1" ht="71.25" x14ac:dyDescent="0.2">
      <c r="A17" s="20"/>
      <c r="B17" s="18" t="s">
        <v>16</v>
      </c>
      <c r="C17" s="19"/>
      <c r="D17" s="74" t="s">
        <v>69</v>
      </c>
      <c r="E17" s="72" t="s">
        <v>26</v>
      </c>
      <c r="F17" s="55"/>
      <c r="G17" s="54" t="s">
        <v>11</v>
      </c>
      <c r="H17" s="17">
        <v>431.85</v>
      </c>
      <c r="I17" s="56"/>
      <c r="J17" s="56"/>
      <c r="K17" s="57"/>
      <c r="L17" s="58"/>
      <c r="M17" s="57"/>
      <c r="N17" s="59"/>
      <c r="O17" s="60"/>
      <c r="P17" s="61"/>
      <c r="Q17" s="57"/>
      <c r="R17" s="61"/>
      <c r="S17" s="13"/>
    </row>
    <row r="18" spans="1:19" s="26" customFormat="1" ht="71.25" x14ac:dyDescent="0.2">
      <c r="A18" s="20"/>
      <c r="B18" s="18" t="s">
        <v>17</v>
      </c>
      <c r="C18" s="19"/>
      <c r="D18" s="74" t="s">
        <v>69</v>
      </c>
      <c r="E18" s="72" t="s">
        <v>25</v>
      </c>
      <c r="F18" s="50"/>
      <c r="G18" s="54" t="s">
        <v>11</v>
      </c>
      <c r="H18" s="17">
        <v>249.82</v>
      </c>
      <c r="I18" s="56"/>
      <c r="J18" s="56"/>
      <c r="K18" s="57"/>
      <c r="L18" s="58"/>
      <c r="M18" s="57"/>
      <c r="N18" s="59"/>
      <c r="O18" s="60"/>
      <c r="P18" s="61"/>
      <c r="Q18" s="57"/>
      <c r="R18" s="61"/>
      <c r="S18" s="13"/>
    </row>
    <row r="19" spans="1:19" s="26" customFormat="1" ht="57" x14ac:dyDescent="0.2">
      <c r="A19" s="20"/>
      <c r="B19" s="18" t="s">
        <v>31</v>
      </c>
      <c r="C19" s="19"/>
      <c r="D19" s="74" t="s">
        <v>70</v>
      </c>
      <c r="E19" s="72" t="s">
        <v>59</v>
      </c>
      <c r="F19" s="50"/>
      <c r="G19" s="54" t="s">
        <v>11</v>
      </c>
      <c r="H19" s="17">
        <v>187.68</v>
      </c>
      <c r="I19" s="56"/>
      <c r="J19" s="56"/>
      <c r="K19" s="57"/>
      <c r="L19" s="58"/>
      <c r="M19" s="57"/>
      <c r="N19" s="59"/>
      <c r="O19" s="60"/>
      <c r="P19" s="61"/>
      <c r="Q19" s="57"/>
      <c r="R19" s="61"/>
      <c r="S19" s="13"/>
    </row>
    <row r="20" spans="1:19" s="26" customFormat="1" ht="71.25" x14ac:dyDescent="0.2">
      <c r="A20" s="20"/>
      <c r="B20" s="18" t="s">
        <v>32</v>
      </c>
      <c r="C20" s="19"/>
      <c r="D20" s="74" t="s">
        <v>69</v>
      </c>
      <c r="E20" s="72" t="s">
        <v>27</v>
      </c>
      <c r="F20" s="50"/>
      <c r="G20" s="54" t="s">
        <v>11</v>
      </c>
      <c r="H20" s="17">
        <v>83.04</v>
      </c>
      <c r="I20" s="56"/>
      <c r="J20" s="56"/>
      <c r="K20" s="57"/>
      <c r="L20" s="58"/>
      <c r="M20" s="57"/>
      <c r="N20" s="59"/>
      <c r="O20" s="60"/>
      <c r="P20" s="61"/>
      <c r="Q20" s="57"/>
      <c r="R20" s="61"/>
      <c r="S20" s="13"/>
    </row>
    <row r="21" spans="1:19" s="26" customFormat="1" ht="71.25" x14ac:dyDescent="0.2">
      <c r="A21" s="20"/>
      <c r="B21" s="18" t="s">
        <v>33</v>
      </c>
      <c r="C21" s="19"/>
      <c r="D21" s="74" t="s">
        <v>69</v>
      </c>
      <c r="E21" s="72" t="s">
        <v>29</v>
      </c>
      <c r="F21" s="51"/>
      <c r="G21" s="54" t="s">
        <v>11</v>
      </c>
      <c r="H21" s="17">
        <v>89.88</v>
      </c>
      <c r="I21" s="56"/>
      <c r="J21" s="56"/>
      <c r="K21" s="57"/>
      <c r="L21" s="58"/>
      <c r="M21" s="57"/>
      <c r="N21" s="59"/>
      <c r="O21" s="60"/>
      <c r="P21" s="61"/>
      <c r="Q21" s="57"/>
      <c r="R21" s="61"/>
      <c r="S21" s="13"/>
    </row>
    <row r="22" spans="1:19" s="26" customFormat="1" ht="15.75" x14ac:dyDescent="0.2">
      <c r="A22" s="20"/>
      <c r="B22" s="36"/>
      <c r="C22" s="36"/>
      <c r="D22" s="36"/>
      <c r="E22" s="36" t="s">
        <v>61</v>
      </c>
      <c r="F22" s="36"/>
      <c r="G22" s="36"/>
      <c r="H22" s="36"/>
      <c r="I22" s="56"/>
      <c r="J22" s="56"/>
      <c r="K22" s="57"/>
      <c r="L22" s="58"/>
      <c r="M22" s="57"/>
      <c r="N22" s="59"/>
      <c r="O22" s="60"/>
      <c r="P22" s="61"/>
      <c r="Q22" s="57"/>
      <c r="R22" s="61"/>
      <c r="S22" s="13"/>
    </row>
    <row r="23" spans="1:19" s="26" customFormat="1" ht="71.25" x14ac:dyDescent="0.2">
      <c r="A23" s="20"/>
      <c r="B23" s="18" t="s">
        <v>16</v>
      </c>
      <c r="C23" s="19"/>
      <c r="D23" s="74" t="s">
        <v>71</v>
      </c>
      <c r="E23" s="72" t="s">
        <v>26</v>
      </c>
      <c r="F23" s="55"/>
      <c r="G23" s="54" t="s">
        <v>11</v>
      </c>
      <c r="H23" s="17">
        <v>250.83</v>
      </c>
      <c r="I23" s="56"/>
      <c r="J23" s="56"/>
      <c r="K23" s="57"/>
      <c r="L23" s="58"/>
      <c r="M23" s="57"/>
      <c r="N23" s="59"/>
      <c r="O23" s="60"/>
      <c r="P23" s="61"/>
      <c r="Q23" s="57"/>
      <c r="R23" s="61"/>
      <c r="S23" s="13"/>
    </row>
    <row r="24" spans="1:19" s="26" customFormat="1" ht="71.25" x14ac:dyDescent="0.2">
      <c r="A24" s="20"/>
      <c r="B24" s="18" t="s">
        <v>17</v>
      </c>
      <c r="C24" s="19"/>
      <c r="D24" s="74" t="s">
        <v>71</v>
      </c>
      <c r="E24" s="72" t="s">
        <v>25</v>
      </c>
      <c r="F24" s="50"/>
      <c r="G24" s="54" t="s">
        <v>11</v>
      </c>
      <c r="H24" s="17">
        <v>204.82</v>
      </c>
      <c r="I24" s="56"/>
      <c r="J24" s="56"/>
      <c r="K24" s="57"/>
      <c r="L24" s="58"/>
      <c r="M24" s="57"/>
      <c r="N24" s="59"/>
      <c r="O24" s="60"/>
      <c r="P24" s="61"/>
      <c r="Q24" s="57"/>
      <c r="R24" s="61"/>
      <c r="S24" s="13"/>
    </row>
    <row r="25" spans="1:19" s="26" customFormat="1" ht="57" x14ac:dyDescent="0.2">
      <c r="A25" s="20"/>
      <c r="B25" s="18" t="s">
        <v>31</v>
      </c>
      <c r="C25" s="19"/>
      <c r="D25" s="74" t="s">
        <v>72</v>
      </c>
      <c r="E25" s="72" t="s">
        <v>59</v>
      </c>
      <c r="F25" s="50"/>
      <c r="G25" s="54" t="s">
        <v>11</v>
      </c>
      <c r="H25" s="17">
        <v>287.98</v>
      </c>
      <c r="I25" s="56"/>
      <c r="J25" s="56"/>
      <c r="K25" s="57"/>
      <c r="L25" s="58"/>
      <c r="M25" s="57"/>
      <c r="N25" s="59"/>
      <c r="O25" s="60"/>
      <c r="P25" s="61"/>
      <c r="Q25" s="57"/>
      <c r="R25" s="61"/>
      <c r="S25" s="13"/>
    </row>
    <row r="26" spans="1:19" s="26" customFormat="1" ht="71.25" x14ac:dyDescent="0.2">
      <c r="A26" s="20"/>
      <c r="B26" s="18" t="s">
        <v>32</v>
      </c>
      <c r="C26" s="19"/>
      <c r="D26" s="74" t="s">
        <v>71</v>
      </c>
      <c r="E26" s="72" t="s">
        <v>27</v>
      </c>
      <c r="F26" s="50"/>
      <c r="G26" s="54" t="s">
        <v>11</v>
      </c>
      <c r="H26" s="17">
        <v>132.21</v>
      </c>
      <c r="I26" s="56"/>
      <c r="J26" s="56"/>
      <c r="K26" s="57"/>
      <c r="L26" s="58"/>
      <c r="M26" s="57"/>
      <c r="N26" s="59"/>
      <c r="O26" s="60"/>
      <c r="P26" s="61"/>
      <c r="Q26" s="57"/>
      <c r="R26" s="61"/>
      <c r="S26" s="13"/>
    </row>
    <row r="27" spans="1:19" s="26" customFormat="1" ht="71.25" x14ac:dyDescent="0.2">
      <c r="A27" s="20"/>
      <c r="B27" s="18" t="s">
        <v>33</v>
      </c>
      <c r="C27" s="19"/>
      <c r="D27" s="74" t="s">
        <v>71</v>
      </c>
      <c r="E27" s="72" t="s">
        <v>29</v>
      </c>
      <c r="F27" s="51"/>
      <c r="G27" s="54" t="s">
        <v>11</v>
      </c>
      <c r="H27" s="17">
        <v>80.95</v>
      </c>
      <c r="I27" s="56"/>
      <c r="J27" s="56"/>
      <c r="K27" s="57"/>
      <c r="L27" s="58"/>
      <c r="M27" s="57"/>
      <c r="N27" s="59"/>
      <c r="O27" s="60"/>
      <c r="P27" s="61"/>
      <c r="Q27" s="57"/>
      <c r="R27" s="61"/>
      <c r="S27" s="13"/>
    </row>
    <row r="28" spans="1:19" x14ac:dyDescent="0.2">
      <c r="B28" s="21"/>
      <c r="C28" s="67"/>
      <c r="D28" s="68"/>
      <c r="E28" s="69"/>
      <c r="F28" s="70"/>
      <c r="G28" s="70"/>
      <c r="H28" s="71"/>
    </row>
    <row r="29" spans="1:19" ht="25.5" x14ac:dyDescent="0.2">
      <c r="B29" s="3"/>
      <c r="D29" s="3"/>
      <c r="E29" s="80" t="s">
        <v>73</v>
      </c>
    </row>
    <row r="30" spans="1:19" x14ac:dyDescent="0.2">
      <c r="E30" s="14" t="s">
        <v>19</v>
      </c>
      <c r="G30" s="3"/>
      <c r="H30" s="3"/>
    </row>
    <row r="31" spans="1:19" collapsed="1" x14ac:dyDescent="0.2">
      <c r="G31" s="3"/>
      <c r="H31" s="3"/>
    </row>
    <row r="32" spans="1:19" hidden="1" outlineLevel="1" x14ac:dyDescent="0.2">
      <c r="E32" s="38" t="s">
        <v>18</v>
      </c>
      <c r="G32" s="3"/>
      <c r="H32" s="3"/>
    </row>
    <row r="33" spans="5:19" hidden="1" outlineLevel="1" collapsed="1" x14ac:dyDescent="0.2"/>
    <row r="34" spans="5:19" hidden="1" outlineLevel="2" x14ac:dyDescent="0.2">
      <c r="E34" s="52" t="s">
        <v>34</v>
      </c>
      <c r="G34" s="27" t="s">
        <v>11</v>
      </c>
      <c r="H34" s="14">
        <f>($H$5+$H$11+H17+H23)*S34</f>
        <v>5750.96</v>
      </c>
      <c r="S34" s="3">
        <v>4</v>
      </c>
    </row>
    <row r="35" spans="5:19" hidden="1" outlineLevel="2" x14ac:dyDescent="0.2">
      <c r="E35" s="52" t="s">
        <v>35</v>
      </c>
      <c r="G35" s="27" t="s">
        <v>45</v>
      </c>
      <c r="H35" s="14">
        <f t="shared" ref="H35:H44" si="1">($H$5+$H$11+H18+H24)*S35</f>
        <v>846.79</v>
      </c>
      <c r="S35" s="3">
        <v>0.7</v>
      </c>
    </row>
    <row r="36" spans="5:19" hidden="1" outlineLevel="2" x14ac:dyDescent="0.2">
      <c r="E36" s="52" t="s">
        <v>36</v>
      </c>
      <c r="G36" s="27" t="s">
        <v>45</v>
      </c>
      <c r="H36" s="14">
        <f t="shared" si="1"/>
        <v>2461.44</v>
      </c>
      <c r="S36" s="66">
        <v>2</v>
      </c>
    </row>
    <row r="37" spans="5:19" hidden="1" outlineLevel="2" x14ac:dyDescent="0.2">
      <c r="E37" s="52" t="s">
        <v>37</v>
      </c>
      <c r="G37" s="27" t="s">
        <v>11</v>
      </c>
      <c r="H37" s="14">
        <f t="shared" si="1"/>
        <v>970.31000000000006</v>
      </c>
      <c r="S37" s="3">
        <v>1</v>
      </c>
    </row>
    <row r="38" spans="5:19" hidden="1" outlineLevel="2" x14ac:dyDescent="0.2">
      <c r="E38" s="52" t="s">
        <v>38</v>
      </c>
      <c r="G38" s="53" t="s">
        <v>21</v>
      </c>
      <c r="H38" s="14">
        <f t="shared" si="1"/>
        <v>13888.350000000002</v>
      </c>
      <c r="S38" s="3">
        <v>15</v>
      </c>
    </row>
    <row r="39" spans="5:19" hidden="1" outlineLevel="2" x14ac:dyDescent="0.2">
      <c r="E39" s="52" t="s">
        <v>39</v>
      </c>
      <c r="G39" s="53" t="s">
        <v>21</v>
      </c>
      <c r="H39" s="14">
        <f t="shared" si="1"/>
        <v>22651.800000000003</v>
      </c>
      <c r="S39" s="3">
        <v>30</v>
      </c>
    </row>
    <row r="40" spans="5:19" hidden="1" outlineLevel="2" x14ac:dyDescent="0.2">
      <c r="E40" s="52" t="s">
        <v>40</v>
      </c>
      <c r="G40" s="53" t="s">
        <v>9</v>
      </c>
      <c r="H40" s="14">
        <f t="shared" si="1"/>
        <v>2816.4920000000002</v>
      </c>
      <c r="S40" s="14">
        <v>2.8</v>
      </c>
    </row>
    <row r="41" spans="5:19" hidden="1" outlineLevel="2" x14ac:dyDescent="0.2">
      <c r="E41" s="52" t="s">
        <v>41</v>
      </c>
      <c r="G41" s="53" t="s">
        <v>45</v>
      </c>
      <c r="H41" s="14">
        <f t="shared" si="1"/>
        <v>4031.4960000000005</v>
      </c>
      <c r="S41" s="3">
        <v>4.2</v>
      </c>
    </row>
    <row r="42" spans="5:19" hidden="1" outlineLevel="2" x14ac:dyDescent="0.2">
      <c r="E42" s="52" t="s">
        <v>42</v>
      </c>
      <c r="G42" s="53" t="s">
        <v>21</v>
      </c>
      <c r="H42" s="14">
        <f t="shared" si="1"/>
        <v>1668.864</v>
      </c>
      <c r="S42" s="66">
        <v>1.6</v>
      </c>
    </row>
    <row r="43" spans="5:19" hidden="1" outlineLevel="2" x14ac:dyDescent="0.2">
      <c r="E43" s="52" t="s">
        <v>43</v>
      </c>
      <c r="G43" s="53" t="s">
        <v>45</v>
      </c>
      <c r="H43" s="14">
        <f t="shared" si="1"/>
        <v>1064.7240000000002</v>
      </c>
      <c r="S43" s="3">
        <v>1.2</v>
      </c>
    </row>
    <row r="44" spans="5:19" hidden="1" outlineLevel="2" x14ac:dyDescent="0.2">
      <c r="E44" s="52" t="s">
        <v>44</v>
      </c>
      <c r="G44" s="53" t="s">
        <v>10</v>
      </c>
      <c r="H44" s="14">
        <f t="shared" si="1"/>
        <v>83.601000000000013</v>
      </c>
      <c r="S44" s="65">
        <v>0.1</v>
      </c>
    </row>
    <row r="45" spans="5:19" hidden="1" outlineLevel="2" x14ac:dyDescent="0.2">
      <c r="E45" s="52"/>
      <c r="G45" s="53"/>
      <c r="H45" s="3"/>
      <c r="S45" s="65"/>
    </row>
    <row r="46" spans="5:19" hidden="1" outlineLevel="2" x14ac:dyDescent="0.2">
      <c r="E46" s="52" t="s">
        <v>34</v>
      </c>
      <c r="G46" s="27" t="s">
        <v>11</v>
      </c>
      <c r="H46" s="3">
        <f>($H$6+$H$12+H18+H24)*S46</f>
        <v>1956.6999999999998</v>
      </c>
      <c r="S46" s="65">
        <v>2</v>
      </c>
    </row>
    <row r="47" spans="5:19" hidden="1" outlineLevel="2" x14ac:dyDescent="0.2">
      <c r="E47" s="52" t="s">
        <v>64</v>
      </c>
      <c r="G47" s="27" t="s">
        <v>45</v>
      </c>
      <c r="H47" s="3">
        <f>($H$6+$H$12+H19+H25)*S47</f>
        <v>699.55900000000008</v>
      </c>
      <c r="S47" s="65">
        <v>0.7</v>
      </c>
    </row>
    <row r="48" spans="5:19" hidden="1" outlineLevel="2" x14ac:dyDescent="0.2">
      <c r="E48" s="52" t="s">
        <v>65</v>
      </c>
      <c r="G48" s="27" t="s">
        <v>45</v>
      </c>
      <c r="H48" s="3">
        <f>$H$6*S48*2+(H12+H18+H24)*S48</f>
        <v>5041.84</v>
      </c>
      <c r="S48" s="65">
        <v>4</v>
      </c>
    </row>
    <row r="49" spans="5:19" hidden="1" outlineLevel="2" x14ac:dyDescent="0.2">
      <c r="E49" s="52" t="s">
        <v>37</v>
      </c>
      <c r="G49" s="27" t="s">
        <v>11</v>
      </c>
      <c r="H49" s="3">
        <f>($H$6+$H$12+H18+H24)*S49</f>
        <v>978.34999999999991</v>
      </c>
      <c r="S49" s="65">
        <v>1</v>
      </c>
    </row>
    <row r="50" spans="5:19" hidden="1" outlineLevel="2" x14ac:dyDescent="0.2">
      <c r="E50" s="52" t="s">
        <v>38</v>
      </c>
      <c r="G50" s="53" t="s">
        <v>21</v>
      </c>
      <c r="H50" s="3">
        <f t="shared" ref="H50:H56" si="2">($H$6+$H$12+H19+H25)*S50</f>
        <v>14990.550000000001</v>
      </c>
      <c r="S50" s="65">
        <v>15</v>
      </c>
    </row>
    <row r="51" spans="5:19" hidden="1" outlineLevel="2" x14ac:dyDescent="0.2">
      <c r="E51" s="52" t="s">
        <v>39</v>
      </c>
      <c r="G51" s="53" t="s">
        <v>21</v>
      </c>
      <c r="H51" s="3">
        <f t="shared" si="2"/>
        <v>44337.600000000006</v>
      </c>
      <c r="S51" s="65">
        <v>60</v>
      </c>
    </row>
    <row r="52" spans="5:19" hidden="1" outlineLevel="2" x14ac:dyDescent="0.2">
      <c r="E52" s="52" t="s">
        <v>40</v>
      </c>
      <c r="G52" s="53" t="s">
        <v>9</v>
      </c>
      <c r="H52" s="3">
        <f t="shared" si="2"/>
        <v>972.35599999999999</v>
      </c>
      <c r="S52" s="65">
        <v>1.4</v>
      </c>
    </row>
    <row r="53" spans="5:19" hidden="1" outlineLevel="2" x14ac:dyDescent="0.2">
      <c r="E53" s="52" t="s">
        <v>41</v>
      </c>
      <c r="G53" s="53" t="s">
        <v>45</v>
      </c>
      <c r="H53" s="3">
        <f t="shared" si="2"/>
        <v>1099.7910000000002</v>
      </c>
      <c r="S53" s="65">
        <v>2.1</v>
      </c>
    </row>
    <row r="54" spans="5:19" hidden="1" outlineLevel="2" x14ac:dyDescent="0.2">
      <c r="E54" s="52" t="s">
        <v>42</v>
      </c>
      <c r="G54" s="53" t="s">
        <v>21</v>
      </c>
      <c r="H54" s="3">
        <f t="shared" si="2"/>
        <v>1239.2640000000001</v>
      </c>
      <c r="S54" s="65">
        <v>1.6</v>
      </c>
    </row>
    <row r="55" spans="5:19" hidden="1" outlineLevel="2" x14ac:dyDescent="0.2">
      <c r="E55" s="52" t="s">
        <v>43</v>
      </c>
      <c r="G55" s="53" t="s">
        <v>45</v>
      </c>
      <c r="H55" s="3">
        <f t="shared" si="2"/>
        <v>874.23599999999999</v>
      </c>
      <c r="S55" s="65">
        <v>1.2</v>
      </c>
    </row>
    <row r="56" spans="5:19" hidden="1" outlineLevel="2" x14ac:dyDescent="0.2">
      <c r="E56" s="52" t="s">
        <v>44</v>
      </c>
      <c r="G56" s="53" t="s">
        <v>10</v>
      </c>
      <c r="H56" s="3">
        <f t="shared" si="2"/>
        <v>81.169000000000011</v>
      </c>
      <c r="S56" s="65">
        <v>0.1</v>
      </c>
    </row>
    <row r="57" spans="5:19" hidden="1" outlineLevel="2" x14ac:dyDescent="0.2">
      <c r="E57" s="52"/>
      <c r="G57" s="53"/>
      <c r="H57" s="3"/>
      <c r="S57" s="65"/>
    </row>
    <row r="58" spans="5:19" hidden="1" outlineLevel="2" x14ac:dyDescent="0.2">
      <c r="E58" s="52" t="s">
        <v>34</v>
      </c>
      <c r="G58" s="27" t="s">
        <v>11</v>
      </c>
      <c r="H58" s="3">
        <f>($H$7+$H$13+H19+H25)*S58</f>
        <v>1584.1399999999999</v>
      </c>
      <c r="S58" s="65">
        <v>2</v>
      </c>
    </row>
    <row r="59" spans="5:19" hidden="1" outlineLevel="2" x14ac:dyDescent="0.2">
      <c r="E59" s="52" t="s">
        <v>49</v>
      </c>
      <c r="G59" s="27" t="s">
        <v>45</v>
      </c>
      <c r="H59" s="3">
        <f t="shared" ref="H59:H68" si="3">($H$7+$H$13+H20+H26)*S59</f>
        <v>372.16199999999998</v>
      </c>
      <c r="S59" s="65">
        <v>0.7</v>
      </c>
    </row>
    <row r="60" spans="5:19" hidden="1" outlineLevel="2" x14ac:dyDescent="0.2">
      <c r="E60" s="52" t="s">
        <v>50</v>
      </c>
      <c r="G60" s="27" t="s">
        <v>45</v>
      </c>
      <c r="H60" s="3">
        <f t="shared" si="3"/>
        <v>974.4799999999999</v>
      </c>
      <c r="S60" s="65">
        <v>2</v>
      </c>
    </row>
    <row r="61" spans="5:19" hidden="1" outlineLevel="2" x14ac:dyDescent="0.2">
      <c r="E61" s="52" t="s">
        <v>37</v>
      </c>
      <c r="G61" s="27" t="s">
        <v>11</v>
      </c>
      <c r="H61" s="3">
        <f t="shared" si="3"/>
        <v>0</v>
      </c>
      <c r="S61" s="65">
        <v>0</v>
      </c>
    </row>
    <row r="62" spans="5:19" hidden="1" outlineLevel="2" x14ac:dyDescent="0.2">
      <c r="E62" s="52" t="s">
        <v>38</v>
      </c>
      <c r="G62" s="53" t="s">
        <v>21</v>
      </c>
      <c r="H62" s="3">
        <f t="shared" si="3"/>
        <v>8508.6</v>
      </c>
      <c r="S62" s="65">
        <v>15</v>
      </c>
    </row>
    <row r="63" spans="5:19" hidden="1" outlineLevel="2" x14ac:dyDescent="0.2">
      <c r="E63" s="52" t="s">
        <v>39</v>
      </c>
      <c r="G63" s="53" t="s">
        <v>21</v>
      </c>
      <c r="H63" s="3">
        <f t="shared" si="3"/>
        <v>15636.900000000001</v>
      </c>
      <c r="S63" s="65">
        <v>30</v>
      </c>
    </row>
    <row r="64" spans="5:19" hidden="1" outlineLevel="2" x14ac:dyDescent="0.2">
      <c r="E64" s="52" t="s">
        <v>40</v>
      </c>
      <c r="G64" s="53" t="s">
        <v>9</v>
      </c>
      <c r="H64" s="3">
        <f t="shared" si="3"/>
        <v>846.14599999999996</v>
      </c>
      <c r="S64" s="65">
        <v>1.4</v>
      </c>
    </row>
    <row r="65" spans="5:19" hidden="1" outlineLevel="2" x14ac:dyDescent="0.2">
      <c r="E65" s="52" t="s">
        <v>41</v>
      </c>
      <c r="G65" s="53" t="s">
        <v>45</v>
      </c>
      <c r="H65" s="3">
        <f t="shared" si="3"/>
        <v>942.10200000000009</v>
      </c>
      <c r="S65" s="65">
        <v>2.1</v>
      </c>
    </row>
    <row r="66" spans="5:19" hidden="1" outlineLevel="2" x14ac:dyDescent="0.2">
      <c r="E66" s="52" t="s">
        <v>42</v>
      </c>
      <c r="G66" s="53" t="s">
        <v>21</v>
      </c>
      <c r="H66" s="3">
        <f t="shared" si="3"/>
        <v>635.77599999999995</v>
      </c>
      <c r="S66" s="65">
        <v>1.6</v>
      </c>
    </row>
    <row r="67" spans="5:19" hidden="1" outlineLevel="2" x14ac:dyDescent="0.2">
      <c r="E67" s="52" t="s">
        <v>43</v>
      </c>
      <c r="G67" s="53" t="s">
        <v>45</v>
      </c>
      <c r="H67" s="3">
        <f t="shared" si="3"/>
        <v>7280.8440000000001</v>
      </c>
      <c r="S67" s="65">
        <v>1.2</v>
      </c>
    </row>
    <row r="68" spans="5:19" hidden="1" outlineLevel="2" x14ac:dyDescent="0.2">
      <c r="E68" s="52" t="s">
        <v>44</v>
      </c>
      <c r="G68" s="53" t="s">
        <v>10</v>
      </c>
      <c r="H68" s="3">
        <f t="shared" si="3"/>
        <v>116.32</v>
      </c>
      <c r="S68" s="65">
        <v>0.1</v>
      </c>
    </row>
    <row r="69" spans="5:19" hidden="1" outlineLevel="2" x14ac:dyDescent="0.2">
      <c r="E69" s="52"/>
      <c r="G69" s="53"/>
      <c r="H69" s="3"/>
      <c r="S69" s="65"/>
    </row>
    <row r="70" spans="5:19" hidden="1" outlineLevel="2" x14ac:dyDescent="0.2">
      <c r="E70" s="52" t="s">
        <v>46</v>
      </c>
      <c r="G70" s="27" t="s">
        <v>11</v>
      </c>
      <c r="H70" s="3">
        <f>($H$8+$H$14+H20+H26)*S70</f>
        <v>2177.88</v>
      </c>
      <c r="S70" s="65">
        <v>4</v>
      </c>
    </row>
    <row r="71" spans="5:19" hidden="1" outlineLevel="2" x14ac:dyDescent="0.2">
      <c r="E71" s="52" t="s">
        <v>66</v>
      </c>
      <c r="G71" s="27" t="s">
        <v>45</v>
      </c>
      <c r="H71" s="3">
        <f t="shared" ref="H71:H80" si="4">($H$8+$H$14+H21+H27)*S71</f>
        <v>350.03499999999997</v>
      </c>
      <c r="S71" s="65">
        <v>0.7</v>
      </c>
    </row>
    <row r="72" spans="5:19" hidden="1" outlineLevel="2" x14ac:dyDescent="0.2">
      <c r="E72" s="52" t="s">
        <v>65</v>
      </c>
      <c r="G72" s="27" t="s">
        <v>45</v>
      </c>
      <c r="H72" s="3">
        <f t="shared" si="4"/>
        <v>658.44</v>
      </c>
      <c r="S72" s="65">
        <v>2</v>
      </c>
    </row>
    <row r="73" spans="5:19" hidden="1" outlineLevel="2" x14ac:dyDescent="0.2">
      <c r="E73" s="52" t="s">
        <v>37</v>
      </c>
      <c r="G73" s="27" t="s">
        <v>11</v>
      </c>
      <c r="H73" s="3">
        <f t="shared" si="4"/>
        <v>580.05000000000007</v>
      </c>
      <c r="S73" s="65">
        <v>1</v>
      </c>
    </row>
    <row r="74" spans="5:19" hidden="1" outlineLevel="2" x14ac:dyDescent="0.2">
      <c r="E74" s="52" t="s">
        <v>53</v>
      </c>
      <c r="G74" s="53" t="s">
        <v>21</v>
      </c>
      <c r="H74" s="3">
        <f t="shared" si="4"/>
        <v>7476.5599999999995</v>
      </c>
      <c r="S74" s="65">
        <v>14</v>
      </c>
    </row>
    <row r="75" spans="5:19" hidden="1" outlineLevel="2" x14ac:dyDescent="0.2">
      <c r="E75" s="52" t="s">
        <v>54</v>
      </c>
      <c r="G75" s="53" t="s">
        <v>21</v>
      </c>
      <c r="H75" s="3">
        <f t="shared" si="4"/>
        <v>18516</v>
      </c>
      <c r="S75" s="65">
        <v>30</v>
      </c>
    </row>
    <row r="76" spans="5:19" hidden="1" outlineLevel="2" x14ac:dyDescent="0.2">
      <c r="E76" s="52" t="s">
        <v>47</v>
      </c>
      <c r="G76" s="53" t="s">
        <v>9</v>
      </c>
      <c r="H76" s="3">
        <f t="shared" si="4"/>
        <v>692.1450000000001</v>
      </c>
      <c r="S76" s="65">
        <v>1.5</v>
      </c>
    </row>
    <row r="77" spans="5:19" hidden="1" outlineLevel="2" x14ac:dyDescent="0.2">
      <c r="E77" s="52" t="s">
        <v>48</v>
      </c>
      <c r="G77" s="53" t="s">
        <v>45</v>
      </c>
      <c r="H77" s="3">
        <f t="shared" si="4"/>
        <v>902.37400000000014</v>
      </c>
      <c r="S77" s="65">
        <v>2.2000000000000002</v>
      </c>
    </row>
    <row r="78" spans="5:19" hidden="1" outlineLevel="2" x14ac:dyDescent="0.2">
      <c r="E78" s="52" t="s">
        <v>42</v>
      </c>
      <c r="G78" s="53" t="s">
        <v>21</v>
      </c>
      <c r="H78" s="3">
        <f t="shared" si="4"/>
        <v>9728.2880000000005</v>
      </c>
      <c r="S78" s="65">
        <v>1.6</v>
      </c>
    </row>
    <row r="79" spans="5:19" hidden="1" outlineLevel="2" x14ac:dyDescent="0.2">
      <c r="E79" s="52" t="s">
        <v>43</v>
      </c>
      <c r="G79" s="53" t="s">
        <v>45</v>
      </c>
      <c r="H79" s="3">
        <f t="shared" si="4"/>
        <v>1411.212</v>
      </c>
      <c r="S79" s="65">
        <v>1.2</v>
      </c>
    </row>
    <row r="80" spans="5:19" hidden="1" outlineLevel="2" x14ac:dyDescent="0.2">
      <c r="E80" s="52" t="s">
        <v>44</v>
      </c>
      <c r="G80" s="53" t="s">
        <v>10</v>
      </c>
      <c r="H80" s="3">
        <f t="shared" si="4"/>
        <v>558.13199999999995</v>
      </c>
      <c r="S80" s="65">
        <v>0.2</v>
      </c>
    </row>
    <row r="81" spans="5:19" hidden="1" outlineLevel="2" x14ac:dyDescent="0.2">
      <c r="E81" s="52"/>
      <c r="G81" s="53"/>
      <c r="H81" s="3"/>
      <c r="S81" s="65"/>
    </row>
    <row r="82" spans="5:19" hidden="1" outlineLevel="2" x14ac:dyDescent="0.2">
      <c r="E82" s="52" t="s">
        <v>46</v>
      </c>
      <c r="G82" s="27" t="s">
        <v>11</v>
      </c>
      <c r="H82" s="3">
        <f>($H$9+$H$15+H21+H27)*S82</f>
        <v>882.42</v>
      </c>
      <c r="S82" s="65">
        <v>2</v>
      </c>
    </row>
    <row r="83" spans="5:19" hidden="1" outlineLevel="2" x14ac:dyDescent="0.2">
      <c r="E83" s="52" t="s">
        <v>64</v>
      </c>
      <c r="G83" s="27" t="s">
        <v>45</v>
      </c>
      <c r="H83" s="3">
        <f t="shared" ref="H83:H92" si="5">($H$9+$H$15+H22+H28)*S83</f>
        <v>189.26599999999999</v>
      </c>
      <c r="S83" s="65">
        <v>0.7</v>
      </c>
    </row>
    <row r="84" spans="5:19" hidden="1" outlineLevel="2" x14ac:dyDescent="0.2">
      <c r="E84" s="52" t="s">
        <v>65</v>
      </c>
      <c r="G84" s="27" t="s">
        <v>45</v>
      </c>
      <c r="H84" s="3">
        <f t="shared" si="5"/>
        <v>1042.42</v>
      </c>
      <c r="S84" s="65">
        <v>2</v>
      </c>
    </row>
    <row r="85" spans="5:19" hidden="1" outlineLevel="2" x14ac:dyDescent="0.2">
      <c r="E85" s="52" t="s">
        <v>37</v>
      </c>
      <c r="G85" s="27" t="s">
        <v>11</v>
      </c>
      <c r="H85" s="3">
        <f t="shared" si="5"/>
        <v>475.2</v>
      </c>
      <c r="S85" s="65">
        <v>1</v>
      </c>
    </row>
    <row r="86" spans="5:19" hidden="1" outlineLevel="2" x14ac:dyDescent="0.2">
      <c r="E86" s="52" t="s">
        <v>53</v>
      </c>
      <c r="G86" s="53" t="s">
        <v>21</v>
      </c>
      <c r="H86" s="3">
        <f t="shared" si="5"/>
        <v>3908.52</v>
      </c>
      <c r="S86" s="65">
        <v>7</v>
      </c>
    </row>
    <row r="87" spans="5:19" hidden="1" outlineLevel="2" x14ac:dyDescent="0.2">
      <c r="E87" s="52" t="s">
        <v>54</v>
      </c>
      <c r="G87" s="53" t="s">
        <v>21</v>
      </c>
      <c r="H87" s="3">
        <f t="shared" si="5"/>
        <v>6038.85</v>
      </c>
      <c r="S87" s="65">
        <v>15</v>
      </c>
    </row>
    <row r="88" spans="5:19" hidden="1" outlineLevel="2" x14ac:dyDescent="0.2">
      <c r="E88" s="52" t="s">
        <v>47</v>
      </c>
      <c r="G88" s="53" t="s">
        <v>9</v>
      </c>
      <c r="H88" s="3">
        <f t="shared" si="5"/>
        <v>263.4975</v>
      </c>
      <c r="S88" s="65">
        <v>0.75</v>
      </c>
    </row>
    <row r="89" spans="5:19" hidden="1" outlineLevel="2" x14ac:dyDescent="0.2">
      <c r="E89" s="52" t="s">
        <v>48</v>
      </c>
      <c r="G89" s="53" t="s">
        <v>45</v>
      </c>
      <c r="H89" s="3">
        <f t="shared" si="5"/>
        <v>6623.4740000000011</v>
      </c>
      <c r="S89" s="65">
        <v>1.1000000000000001</v>
      </c>
    </row>
    <row r="90" spans="5:19" hidden="1" outlineLevel="2" x14ac:dyDescent="0.2">
      <c r="E90" s="52" t="s">
        <v>42</v>
      </c>
      <c r="G90" s="53" t="s">
        <v>21</v>
      </c>
      <c r="H90" s="3">
        <f t="shared" si="5"/>
        <v>1787.4720000000002</v>
      </c>
      <c r="S90" s="65">
        <v>1.6</v>
      </c>
    </row>
    <row r="91" spans="5:19" hidden="1" outlineLevel="2" x14ac:dyDescent="0.2">
      <c r="E91" s="52" t="s">
        <v>43</v>
      </c>
      <c r="G91" s="53" t="s">
        <v>45</v>
      </c>
      <c r="H91" s="3">
        <f t="shared" si="5"/>
        <v>3278.1840000000002</v>
      </c>
      <c r="S91" s="65">
        <v>1.2</v>
      </c>
    </row>
    <row r="92" spans="5:19" hidden="1" outlineLevel="2" x14ac:dyDescent="0.2">
      <c r="E92" s="52" t="s">
        <v>44</v>
      </c>
      <c r="G92" s="53" t="s">
        <v>10</v>
      </c>
      <c r="H92" s="3">
        <f t="shared" si="5"/>
        <v>124.06900000000002</v>
      </c>
      <c r="S92" s="65">
        <v>0.1</v>
      </c>
    </row>
    <row r="93" spans="5:19" hidden="1" outlineLevel="2" x14ac:dyDescent="0.2">
      <c r="E93" s="52"/>
      <c r="G93" s="53"/>
      <c r="H93" s="3"/>
      <c r="S93" s="65"/>
    </row>
    <row r="94" spans="5:19" hidden="1" outlineLevel="2" x14ac:dyDescent="0.2">
      <c r="E94" s="52"/>
      <c r="G94" s="53"/>
      <c r="H94" s="3"/>
      <c r="S94" s="65"/>
    </row>
    <row r="95" spans="5:19" hidden="1" outlineLevel="2" x14ac:dyDescent="0.2">
      <c r="E95" s="52"/>
      <c r="G95" s="53"/>
      <c r="H95" s="3"/>
      <c r="S95" s="65"/>
    </row>
    <row r="96" spans="5:19" hidden="1" outlineLevel="2" x14ac:dyDescent="0.2">
      <c r="E96" s="52"/>
      <c r="G96" s="53"/>
      <c r="H96" s="3"/>
      <c r="S96" s="65"/>
    </row>
    <row r="97" spans="5:22" hidden="1" outlineLevel="1" x14ac:dyDescent="0.2">
      <c r="E97" s="52"/>
      <c r="G97" s="53"/>
      <c r="H97" s="3"/>
      <c r="S97" s="65" t="s">
        <v>56</v>
      </c>
    </row>
    <row r="98" spans="5:22" hidden="1" outlineLevel="1" x14ac:dyDescent="0.2">
      <c r="E98" s="52" t="s">
        <v>34</v>
      </c>
      <c r="G98" s="27" t="s">
        <v>11</v>
      </c>
      <c r="H98" s="73">
        <f>H34+H46+H58</f>
        <v>9291.7999999999993</v>
      </c>
      <c r="S98" s="65">
        <f t="shared" ref="S98:S107" si="6">ROUNDUP(H98*1.03,0)</f>
        <v>9571</v>
      </c>
      <c r="T98" s="3">
        <f>2.4*1.2</f>
        <v>2.88</v>
      </c>
      <c r="U98" s="3">
        <f>H98/T98</f>
        <v>3226.3194444444443</v>
      </c>
      <c r="V98" s="3">
        <f>1674*T98</f>
        <v>4821.12</v>
      </c>
    </row>
    <row r="99" spans="5:22" hidden="1" outlineLevel="1" x14ac:dyDescent="0.2">
      <c r="E99" s="52" t="s">
        <v>46</v>
      </c>
      <c r="G99" s="27" t="s">
        <v>11</v>
      </c>
      <c r="H99" s="73">
        <f>H70+H82</f>
        <v>3060.3</v>
      </c>
      <c r="S99" s="65">
        <f t="shared" si="6"/>
        <v>3153</v>
      </c>
    </row>
    <row r="100" spans="5:22" hidden="1" outlineLevel="1" x14ac:dyDescent="0.2">
      <c r="E100" s="52" t="s">
        <v>62</v>
      </c>
      <c r="G100" s="27" t="s">
        <v>45</v>
      </c>
      <c r="H100" s="73">
        <f>H35+H47+H71+H83</f>
        <v>2085.65</v>
      </c>
      <c r="S100" s="65">
        <f t="shared" si="6"/>
        <v>2149</v>
      </c>
    </row>
    <row r="101" spans="5:22" hidden="1" outlineLevel="1" x14ac:dyDescent="0.2">
      <c r="E101" s="52" t="s">
        <v>63</v>
      </c>
      <c r="G101" s="27" t="s">
        <v>45</v>
      </c>
      <c r="H101" s="73">
        <f>H36+H48+H72+H84+5.78*8*2+1.1*6+1+0.9+4.28*6*2+1.1*6+4.28*14*2+1.45*3+1.1*10+0.9+4.33*8*2+0.9*6+1.1*2</f>
        <v>9576.0500000000029</v>
      </c>
      <c r="S101" s="65">
        <f t="shared" si="6"/>
        <v>9864</v>
      </c>
    </row>
    <row r="102" spans="5:22" hidden="1" outlineLevel="1" x14ac:dyDescent="0.2">
      <c r="E102" s="52" t="s">
        <v>49</v>
      </c>
      <c r="G102" s="27" t="s">
        <v>45</v>
      </c>
      <c r="H102" s="73">
        <f>H59</f>
        <v>372.16199999999998</v>
      </c>
      <c r="S102" s="65">
        <f t="shared" si="6"/>
        <v>384</v>
      </c>
    </row>
    <row r="103" spans="5:22" hidden="1" outlineLevel="1" x14ac:dyDescent="0.2">
      <c r="E103" s="52" t="s">
        <v>50</v>
      </c>
      <c r="G103" s="27" t="s">
        <v>45</v>
      </c>
      <c r="H103" s="73">
        <f>H60</f>
        <v>974.4799999999999</v>
      </c>
      <c r="S103" s="65">
        <f t="shared" si="6"/>
        <v>1004</v>
      </c>
    </row>
    <row r="104" spans="5:22" hidden="1" outlineLevel="1" x14ac:dyDescent="0.2">
      <c r="E104" s="52" t="s">
        <v>37</v>
      </c>
      <c r="G104" s="27" t="s">
        <v>11</v>
      </c>
      <c r="H104" s="73">
        <f>H37+H49+H61+H73+H85</f>
        <v>3003.91</v>
      </c>
      <c r="S104" s="65">
        <f t="shared" si="6"/>
        <v>3095</v>
      </c>
    </row>
    <row r="105" spans="5:22" hidden="1" outlineLevel="1" x14ac:dyDescent="0.2">
      <c r="E105" s="52" t="s">
        <v>38</v>
      </c>
      <c r="G105" s="53" t="s">
        <v>21</v>
      </c>
      <c r="H105" s="73">
        <f>H38+H50+H62</f>
        <v>37387.5</v>
      </c>
      <c r="S105" s="65">
        <f t="shared" si="6"/>
        <v>38510</v>
      </c>
    </row>
    <row r="106" spans="5:22" hidden="1" outlineLevel="1" x14ac:dyDescent="0.2">
      <c r="E106" s="52" t="s">
        <v>39</v>
      </c>
      <c r="G106" s="53" t="s">
        <v>21</v>
      </c>
      <c r="H106" s="73">
        <f>H39+H51+H63</f>
        <v>82626.300000000017</v>
      </c>
      <c r="S106" s="65">
        <f t="shared" si="6"/>
        <v>85106</v>
      </c>
    </row>
    <row r="107" spans="5:22" hidden="1" outlineLevel="1" x14ac:dyDescent="0.2">
      <c r="E107" s="52" t="s">
        <v>51</v>
      </c>
      <c r="G107" s="53" t="s">
        <v>21</v>
      </c>
      <c r="H107" s="73">
        <f>H74+H86</f>
        <v>11385.08</v>
      </c>
      <c r="S107" s="65">
        <f t="shared" si="6"/>
        <v>11727</v>
      </c>
    </row>
    <row r="108" spans="5:22" hidden="1" outlineLevel="1" x14ac:dyDescent="0.2">
      <c r="E108" s="52" t="s">
        <v>52</v>
      </c>
      <c r="G108" s="53" t="s">
        <v>21</v>
      </c>
      <c r="H108" s="73">
        <f>H75+H87</f>
        <v>24554.85</v>
      </c>
      <c r="S108" s="65">
        <f t="shared" ref="S108:S116" si="7">ROUNDUP(H108*1.03,0)</f>
        <v>25292</v>
      </c>
    </row>
    <row r="109" spans="5:22" hidden="1" outlineLevel="1" x14ac:dyDescent="0.2">
      <c r="E109" s="52" t="s">
        <v>40</v>
      </c>
      <c r="G109" s="53" t="s">
        <v>9</v>
      </c>
      <c r="H109" s="73">
        <f>H40+H52+H64</f>
        <v>4634.9939999999997</v>
      </c>
      <c r="S109" s="65">
        <f t="shared" si="7"/>
        <v>4775</v>
      </c>
    </row>
    <row r="110" spans="5:22" hidden="1" outlineLevel="1" x14ac:dyDescent="0.2">
      <c r="E110" s="52" t="s">
        <v>41</v>
      </c>
      <c r="G110" s="53" t="s">
        <v>45</v>
      </c>
      <c r="H110" s="73">
        <f>H41+H53+H65</f>
        <v>6073.3890000000001</v>
      </c>
      <c r="S110" s="65">
        <f t="shared" si="7"/>
        <v>6256</v>
      </c>
    </row>
    <row r="111" spans="5:22" hidden="1" outlineLevel="1" x14ac:dyDescent="0.2">
      <c r="E111" s="52" t="s">
        <v>47</v>
      </c>
      <c r="G111" s="53" t="s">
        <v>9</v>
      </c>
      <c r="H111" s="73">
        <f>H76+H88</f>
        <v>955.64250000000015</v>
      </c>
      <c r="S111" s="65">
        <f t="shared" si="7"/>
        <v>985</v>
      </c>
    </row>
    <row r="112" spans="5:22" hidden="1" outlineLevel="1" x14ac:dyDescent="0.2">
      <c r="E112" s="52" t="s">
        <v>48</v>
      </c>
      <c r="G112" s="53" t="s">
        <v>45</v>
      </c>
      <c r="H112" s="73">
        <f>H77+H89</f>
        <v>7525.8480000000009</v>
      </c>
      <c r="S112" s="65">
        <f t="shared" si="7"/>
        <v>7752</v>
      </c>
    </row>
    <row r="113" spans="5:19" hidden="1" outlineLevel="1" x14ac:dyDescent="0.2">
      <c r="E113" s="52" t="s">
        <v>42</v>
      </c>
      <c r="G113" s="53" t="s">
        <v>21</v>
      </c>
      <c r="H113" s="73">
        <f>H42+H54+H66+H78+H90</f>
        <v>15059.664000000001</v>
      </c>
      <c r="S113" s="65">
        <f t="shared" si="7"/>
        <v>15512</v>
      </c>
    </row>
    <row r="114" spans="5:19" hidden="1" outlineLevel="1" x14ac:dyDescent="0.2">
      <c r="E114" s="52" t="s">
        <v>43</v>
      </c>
      <c r="G114" s="53" t="s">
        <v>45</v>
      </c>
      <c r="H114" s="73">
        <f t="shared" ref="H114:H115" si="8">H43+H55+H67+H79+H91</f>
        <v>13909.2</v>
      </c>
      <c r="S114" s="65">
        <f t="shared" si="7"/>
        <v>14327</v>
      </c>
    </row>
    <row r="115" spans="5:19" hidden="1" outlineLevel="1" x14ac:dyDescent="0.2">
      <c r="E115" s="52" t="s">
        <v>44</v>
      </c>
      <c r="G115" s="53" t="s">
        <v>10</v>
      </c>
      <c r="H115" s="73">
        <f t="shared" si="8"/>
        <v>963.29099999999994</v>
      </c>
      <c r="S115" s="65">
        <f t="shared" si="7"/>
        <v>993</v>
      </c>
    </row>
    <row r="116" spans="5:19" hidden="1" outlineLevel="1" x14ac:dyDescent="0.2">
      <c r="E116" s="52" t="s">
        <v>55</v>
      </c>
      <c r="G116" s="53" t="s">
        <v>45</v>
      </c>
      <c r="H116" s="73">
        <f>5.78*2*2+1+0.9</f>
        <v>25.02</v>
      </c>
      <c r="S116" s="65">
        <f t="shared" si="7"/>
        <v>26</v>
      </c>
    </row>
  </sheetData>
  <autoFilter ref="A3:R9" xr:uid="{00000000-0009-0000-0000-000000000000}"/>
  <dataConsolidate>
    <dataRefs count="1">
      <dataRef ref="B6:H100" sheet="ВОР стены на отм. -3,900 Сек. 1" r:id="rId1"/>
    </dataRefs>
  </dataConsolidate>
  <mergeCells count="5">
    <mergeCell ref="Q2:R2"/>
    <mergeCell ref="K2:L2"/>
    <mergeCell ref="M2:N2"/>
    <mergeCell ref="O2:P2"/>
    <mergeCell ref="B1:H1"/>
  </mergeCells>
  <phoneticPr fontId="10" type="noConversion"/>
  <conditionalFormatting sqref="A1:B1 A3:XFD4 A2:H2 K2:XFD2 I6:S27 E5:S5 I1:XFD1 F30:F32 I30:S32 C29 F29:S29 E29:E32 E117:S1048576 F34:F45 E33:S33 H34:S34 E6:E9 G6:G9 C5:C9 B28:C28 E28:S28 F57 H35:H44 I35:S116 B30:D1048576 A5:A1048576 T5:XFD1048576">
    <cfRule type="expression" dxfId="81" priority="7661">
      <formula>ROW()=CELL("СТРОКА")</formula>
    </cfRule>
  </conditionalFormatting>
  <conditionalFormatting sqref="F5 H5">
    <cfRule type="expression" dxfId="80" priority="1879">
      <formula>ROW()=CELL("СТРОКА")</formula>
    </cfRule>
  </conditionalFormatting>
  <conditionalFormatting sqref="G5:G9">
    <cfRule type="expression" dxfId="79" priority="1878">
      <formula>ROW()=CELL("СТРОКА")</formula>
    </cfRule>
  </conditionalFormatting>
  <conditionalFormatting sqref="E5:E9">
    <cfRule type="expression" dxfId="78" priority="1877">
      <formula>ROW()=CELL("СТРОКА")</formula>
    </cfRule>
  </conditionalFormatting>
  <conditionalFormatting sqref="F9">
    <cfRule type="expression" dxfId="77" priority="1876">
      <formula>ROW()=CELL("СТРОКА")</formula>
    </cfRule>
  </conditionalFormatting>
  <conditionalFormatting sqref="F6:F8">
    <cfRule type="expression" dxfId="76" priority="1863">
      <formula>ROW()=CELL("СТРОКА")</formula>
    </cfRule>
  </conditionalFormatting>
  <conditionalFormatting sqref="B5:B9">
    <cfRule type="expression" dxfId="75" priority="396">
      <formula>ROW()=CELL("СТРОКА")</formula>
    </cfRule>
  </conditionalFormatting>
  <conditionalFormatting sqref="E34">
    <cfRule type="expression" dxfId="74" priority="116">
      <formula>ROW()=CELL("СТРОКА")</formula>
    </cfRule>
  </conditionalFormatting>
  <conditionalFormatting sqref="G34:G37">
    <cfRule type="expression" dxfId="73" priority="86">
      <formula>ROW()=CELL("СТРОКА")</formula>
    </cfRule>
  </conditionalFormatting>
  <conditionalFormatting sqref="G38:G45 G57">
    <cfRule type="expression" dxfId="72" priority="78">
      <formula>ROW()=CELL("СТРОКА")</formula>
    </cfRule>
  </conditionalFormatting>
  <conditionalFormatting sqref="H6:H9">
    <cfRule type="expression" dxfId="71" priority="75">
      <formula>ROW()=CELL("СТРОКА")</formula>
    </cfRule>
  </conditionalFormatting>
  <conditionalFormatting sqref="H6:H9">
    <cfRule type="expression" dxfId="70" priority="74">
      <formula>ROW()=CELL("СТРОКА")</formula>
    </cfRule>
  </conditionalFormatting>
  <conditionalFormatting sqref="B10:H10 E11:H11 E12:E15 G12:G15 C11:C15">
    <cfRule type="expression" dxfId="69" priority="73">
      <formula>ROW()=CELL("СТРОКА")</formula>
    </cfRule>
  </conditionalFormatting>
  <conditionalFormatting sqref="F11 H11">
    <cfRule type="expression" dxfId="68" priority="72">
      <formula>ROW()=CELL("СТРОКА")</formula>
    </cfRule>
  </conditionalFormatting>
  <conditionalFormatting sqref="G11:G15">
    <cfRule type="expression" dxfId="67" priority="71">
      <formula>ROW()=CELL("СТРОКА")</formula>
    </cfRule>
  </conditionalFormatting>
  <conditionalFormatting sqref="E11:E15">
    <cfRule type="expression" dxfId="66" priority="70">
      <formula>ROW()=CELL("СТРОКА")</formula>
    </cfRule>
  </conditionalFormatting>
  <conditionalFormatting sqref="F15">
    <cfRule type="expression" dxfId="65" priority="69">
      <formula>ROW()=CELL("СТРОКА")</formula>
    </cfRule>
  </conditionalFormatting>
  <conditionalFormatting sqref="F12:F14">
    <cfRule type="expression" dxfId="64" priority="68">
      <formula>ROW()=CELL("СТРОКА")</formula>
    </cfRule>
  </conditionalFormatting>
  <conditionalFormatting sqref="B11:B15">
    <cfRule type="expression" dxfId="63" priority="67">
      <formula>ROW()=CELL("СТРОКА")</formula>
    </cfRule>
  </conditionalFormatting>
  <conditionalFormatting sqref="H12:H15">
    <cfRule type="expression" dxfId="62" priority="66">
      <formula>ROW()=CELL("СТРОКА")</formula>
    </cfRule>
  </conditionalFormatting>
  <conditionalFormatting sqref="H12:H15">
    <cfRule type="expression" dxfId="61" priority="65">
      <formula>ROW()=CELL("СТРОКА")</formula>
    </cfRule>
  </conditionalFormatting>
  <conditionalFormatting sqref="E35:E45 E57">
    <cfRule type="expression" dxfId="60" priority="64">
      <formula>ROW()=CELL("СТРОКА")</formula>
    </cfRule>
  </conditionalFormatting>
  <conditionalFormatting sqref="F46:F56">
    <cfRule type="expression" dxfId="59" priority="63">
      <formula>ROW()=CELL("СТРОКА")</formula>
    </cfRule>
  </conditionalFormatting>
  <conditionalFormatting sqref="E46">
    <cfRule type="expression" dxfId="58" priority="62">
      <formula>ROW()=CELL("СТРОКА")</formula>
    </cfRule>
  </conditionalFormatting>
  <conditionalFormatting sqref="G46:G49">
    <cfRule type="expression" dxfId="57" priority="61">
      <formula>ROW()=CELL("СТРОКА")</formula>
    </cfRule>
  </conditionalFormatting>
  <conditionalFormatting sqref="G50:G56">
    <cfRule type="expression" dxfId="56" priority="60">
      <formula>ROW()=CELL("СТРОКА")</formula>
    </cfRule>
  </conditionalFormatting>
  <conditionalFormatting sqref="E47:E56">
    <cfRule type="expression" dxfId="55" priority="59">
      <formula>ROW()=CELL("СТРОКА")</formula>
    </cfRule>
  </conditionalFormatting>
  <conditionalFormatting sqref="F58:F69 F81">
    <cfRule type="expression" dxfId="54" priority="58">
      <formula>ROW()=CELL("СТРОКА")</formula>
    </cfRule>
  </conditionalFormatting>
  <conditionalFormatting sqref="E58">
    <cfRule type="expression" dxfId="53" priority="57">
      <formula>ROW()=CELL("СТРОКА")</formula>
    </cfRule>
  </conditionalFormatting>
  <conditionalFormatting sqref="G58:G61">
    <cfRule type="expression" dxfId="52" priority="56">
      <formula>ROW()=CELL("СТРОКА")</formula>
    </cfRule>
  </conditionalFormatting>
  <conditionalFormatting sqref="G62:G69 G81">
    <cfRule type="expression" dxfId="51" priority="55">
      <formula>ROW()=CELL("СТРОКА")</formula>
    </cfRule>
  </conditionalFormatting>
  <conditionalFormatting sqref="E59:E69 E81">
    <cfRule type="expression" dxfId="50" priority="54">
      <formula>ROW()=CELL("СТРОКА")</formula>
    </cfRule>
  </conditionalFormatting>
  <conditionalFormatting sqref="F70:F80">
    <cfRule type="expression" dxfId="49" priority="53">
      <formula>ROW()=CELL("СТРОКА")</formula>
    </cfRule>
  </conditionalFormatting>
  <conditionalFormatting sqref="E70">
    <cfRule type="expression" dxfId="48" priority="52">
      <formula>ROW()=CELL("СТРОКА")</formula>
    </cfRule>
  </conditionalFormatting>
  <conditionalFormatting sqref="G70:G73">
    <cfRule type="expression" dxfId="47" priority="51">
      <formula>ROW()=CELL("СТРОКА")</formula>
    </cfRule>
  </conditionalFormatting>
  <conditionalFormatting sqref="G74:G80">
    <cfRule type="expression" dxfId="46" priority="50">
      <formula>ROW()=CELL("СТРОКА")</formula>
    </cfRule>
  </conditionalFormatting>
  <conditionalFormatting sqref="E71:E80">
    <cfRule type="expression" dxfId="45" priority="49">
      <formula>ROW()=CELL("СТРОКА")</formula>
    </cfRule>
  </conditionalFormatting>
  <conditionalFormatting sqref="F82:F91 F93:F97 F116">
    <cfRule type="expression" dxfId="44" priority="48">
      <formula>ROW()=CELL("СТРОКА")</formula>
    </cfRule>
  </conditionalFormatting>
  <conditionalFormatting sqref="E82">
    <cfRule type="expression" dxfId="43" priority="47">
      <formula>ROW()=CELL("СТРОКА")</formula>
    </cfRule>
  </conditionalFormatting>
  <conditionalFormatting sqref="G82:G85">
    <cfRule type="expression" dxfId="42" priority="46">
      <formula>ROW()=CELL("СТРОКА")</formula>
    </cfRule>
  </conditionalFormatting>
  <conditionalFormatting sqref="G86:G91 G93:G97 G116">
    <cfRule type="expression" dxfId="41" priority="45">
      <formula>ROW()=CELL("СТРОКА")</formula>
    </cfRule>
  </conditionalFormatting>
  <conditionalFormatting sqref="E83:E85 E93:E97 E88:E91">
    <cfRule type="expression" dxfId="40" priority="44">
      <formula>ROW()=CELL("СТРОКА")</formula>
    </cfRule>
  </conditionalFormatting>
  <conditionalFormatting sqref="F92">
    <cfRule type="expression" dxfId="39" priority="43">
      <formula>ROW()=CELL("СТРОКА")</formula>
    </cfRule>
  </conditionalFormatting>
  <conditionalFormatting sqref="G92">
    <cfRule type="expression" dxfId="38" priority="42">
      <formula>ROW()=CELL("СТРОКА")</formula>
    </cfRule>
  </conditionalFormatting>
  <conditionalFormatting sqref="E92">
    <cfRule type="expression" dxfId="37" priority="41">
      <formula>ROW()=CELL("СТРОКА")</formula>
    </cfRule>
  </conditionalFormatting>
  <conditionalFormatting sqref="F98 F100:F101 F104:F106 F109:F110 F113:F115">
    <cfRule type="expression" dxfId="36" priority="40">
      <formula>ROW()=CELL("СТРОКА")</formula>
    </cfRule>
  </conditionalFormatting>
  <conditionalFormatting sqref="E98">
    <cfRule type="expression" dxfId="35" priority="39">
      <formula>ROW()=CELL("СТРОКА")</formula>
    </cfRule>
  </conditionalFormatting>
  <conditionalFormatting sqref="G98 G100:G101 G104">
    <cfRule type="expression" dxfId="34" priority="38">
      <formula>ROW()=CELL("СТРОКА")</formula>
    </cfRule>
  </conditionalFormatting>
  <conditionalFormatting sqref="G105:G106 G109:G110 G113:G115">
    <cfRule type="expression" dxfId="33" priority="37">
      <formula>ROW()=CELL("СТРОКА")</formula>
    </cfRule>
  </conditionalFormatting>
  <conditionalFormatting sqref="E100:E101 E104:E106 E109:E110 E113:E115">
    <cfRule type="expression" dxfId="32" priority="36">
      <formula>ROW()=CELL("СТРОКА")</formula>
    </cfRule>
  </conditionalFormatting>
  <conditionalFormatting sqref="F99">
    <cfRule type="expression" dxfId="31" priority="35">
      <formula>ROW()=CELL("СТРОКА")</formula>
    </cfRule>
  </conditionalFormatting>
  <conditionalFormatting sqref="E99">
    <cfRule type="expression" dxfId="30" priority="34">
      <formula>ROW()=CELL("СТРОКА")</formula>
    </cfRule>
  </conditionalFormatting>
  <conditionalFormatting sqref="G99">
    <cfRule type="expression" dxfId="29" priority="33">
      <formula>ROW()=CELL("СТРОКА")</formula>
    </cfRule>
  </conditionalFormatting>
  <conditionalFormatting sqref="F102:F103">
    <cfRule type="expression" dxfId="28" priority="32">
      <formula>ROW()=CELL("СТРОКА")</formula>
    </cfRule>
  </conditionalFormatting>
  <conditionalFormatting sqref="G102:G103">
    <cfRule type="expression" dxfId="27" priority="31">
      <formula>ROW()=CELL("СТРОКА")</formula>
    </cfRule>
  </conditionalFormatting>
  <conditionalFormatting sqref="E102:E103">
    <cfRule type="expression" dxfId="26" priority="30">
      <formula>ROW()=CELL("СТРОКА")</formula>
    </cfRule>
  </conditionalFormatting>
  <conditionalFormatting sqref="F107:F108">
    <cfRule type="expression" dxfId="25" priority="29">
      <formula>ROW()=CELL("СТРОКА")</formula>
    </cfRule>
  </conditionalFormatting>
  <conditionalFormatting sqref="G107:G108">
    <cfRule type="expression" dxfId="24" priority="28">
      <formula>ROW()=CELL("СТРОКА")</formula>
    </cfRule>
  </conditionalFormatting>
  <conditionalFormatting sqref="E107:E108">
    <cfRule type="expression" dxfId="23" priority="27">
      <formula>ROW()=CELL("СТРОКА")</formula>
    </cfRule>
  </conditionalFormatting>
  <conditionalFormatting sqref="E86:E87">
    <cfRule type="expression" dxfId="22" priority="26">
      <formula>ROW()=CELL("СТРОКА")</formula>
    </cfRule>
  </conditionalFormatting>
  <conditionalFormatting sqref="F111:F112">
    <cfRule type="expression" dxfId="21" priority="25">
      <formula>ROW()=CELL("СТРОКА")</formula>
    </cfRule>
  </conditionalFormatting>
  <conditionalFormatting sqref="G111:G112">
    <cfRule type="expression" dxfId="20" priority="24">
      <formula>ROW()=CELL("СТРОКА")</formula>
    </cfRule>
  </conditionalFormatting>
  <conditionalFormatting sqref="E111:E112">
    <cfRule type="expression" dxfId="19" priority="23">
      <formula>ROW()=CELL("СТРОКА")</formula>
    </cfRule>
  </conditionalFormatting>
  <conditionalFormatting sqref="E116">
    <cfRule type="expression" dxfId="18" priority="22">
      <formula>ROW()=CELL("СТРОКА")</formula>
    </cfRule>
  </conditionalFormatting>
  <conditionalFormatting sqref="B16:H16 E17:H17 E18:E21 G18:G21 C17:C21">
    <cfRule type="expression" dxfId="17" priority="21">
      <formula>ROW()=CELL("СТРОКА")</formula>
    </cfRule>
  </conditionalFormatting>
  <conditionalFormatting sqref="F17 H17">
    <cfRule type="expression" dxfId="16" priority="20">
      <formula>ROW()=CELL("СТРОКА")</formula>
    </cfRule>
  </conditionalFormatting>
  <conditionalFormatting sqref="G17:G21">
    <cfRule type="expression" dxfId="15" priority="19">
      <formula>ROW()=CELL("СТРОКА")</formula>
    </cfRule>
  </conditionalFormatting>
  <conditionalFormatting sqref="E17:E21">
    <cfRule type="expression" dxfId="14" priority="18">
      <formula>ROW()=CELL("СТРОКА")</formula>
    </cfRule>
  </conditionalFormatting>
  <conditionalFormatting sqref="F21">
    <cfRule type="expression" dxfId="13" priority="17">
      <formula>ROW()=CELL("СТРОКА")</formula>
    </cfRule>
  </conditionalFormatting>
  <conditionalFormatting sqref="F18:F20">
    <cfRule type="expression" dxfId="12" priority="16">
      <formula>ROW()=CELL("СТРОКА")</formula>
    </cfRule>
  </conditionalFormatting>
  <conditionalFormatting sqref="B17:B21">
    <cfRule type="expression" dxfId="11" priority="15">
      <formula>ROW()=CELL("СТРОКА")</formula>
    </cfRule>
  </conditionalFormatting>
  <conditionalFormatting sqref="H18:H21">
    <cfRule type="expression" dxfId="10" priority="14">
      <formula>ROW()=CELL("СТРОКА")</formula>
    </cfRule>
  </conditionalFormatting>
  <conditionalFormatting sqref="H18:H21">
    <cfRule type="expression" dxfId="9" priority="13">
      <formula>ROW()=CELL("СТРОКА")</formula>
    </cfRule>
  </conditionalFormatting>
  <conditionalFormatting sqref="B22:H22 E23:H23 E24:E27 G24:G27 C23:C27">
    <cfRule type="expression" dxfId="8" priority="12">
      <formula>ROW()=CELL("СТРОКА")</formula>
    </cfRule>
  </conditionalFormatting>
  <conditionalFormatting sqref="F23 H23">
    <cfRule type="expression" dxfId="7" priority="11">
      <formula>ROW()=CELL("СТРОКА")</formula>
    </cfRule>
  </conditionalFormatting>
  <conditionalFormatting sqref="G23:G27">
    <cfRule type="expression" dxfId="6" priority="10">
      <formula>ROW()=CELL("СТРОКА")</formula>
    </cfRule>
  </conditionalFormatting>
  <conditionalFormatting sqref="E23:E27">
    <cfRule type="expression" dxfId="5" priority="9">
      <formula>ROW()=CELL("СТРОКА")</formula>
    </cfRule>
  </conditionalFormatting>
  <conditionalFormatting sqref="F27">
    <cfRule type="expression" dxfId="4" priority="8">
      <formula>ROW()=CELL("СТРОКА")</formula>
    </cfRule>
  </conditionalFormatting>
  <conditionalFormatting sqref="F24:F26">
    <cfRule type="expression" dxfId="3" priority="7">
      <formula>ROW()=CELL("СТРОКА")</formula>
    </cfRule>
  </conditionalFormatting>
  <conditionalFormatting sqref="B23:B27">
    <cfRule type="expression" dxfId="2" priority="6">
      <formula>ROW()=CELL("СТРОКА")</formula>
    </cfRule>
  </conditionalFormatting>
  <conditionalFormatting sqref="H24:H27">
    <cfRule type="expression" dxfId="1" priority="5">
      <formula>ROW()=CELL("СТРОКА")</formula>
    </cfRule>
  </conditionalFormatting>
  <conditionalFormatting sqref="H24:H27">
    <cfRule type="expression" dxfId="0" priority="4">
      <formula>ROW()=CELL("СТРОКА")</formula>
    </cfRule>
  </conditionalFormatting>
  <printOptions horizontalCentered="1"/>
  <pageMargins left="0.7" right="0.7" top="0.75" bottom="0.75" header="0.3" footer="0.3"/>
  <pageSetup paperSize="9" scale="56" fitToHeight="0" orientation="portrait" r:id="rId2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ВОР пол на отм. -3,900 Сек. 1</vt:lpstr>
      <vt:lpstr>'ВОР пол на отм. -3,900 Сек. 1'!Заголовки_для_печати</vt:lpstr>
      <vt:lpstr>'ВОР пол на отм. -3,900 Сек.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Бешкильцева Дарья Сергеевна</dc:creator>
  <cp:lastModifiedBy>Бешкильцева Дарья Сергеевна</cp:lastModifiedBy>
  <cp:lastPrinted>2025-06-06T06:46:53Z</cp:lastPrinted>
  <dcterms:created xsi:type="dcterms:W3CDTF">2025-05-22T05:17:15Z</dcterms:created>
  <dcterms:modified xsi:type="dcterms:W3CDTF">2025-08-04T11:43:18Z</dcterms:modified>
</cp:coreProperties>
</file>